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oce HoraClara" state="visible" r:id="rId4"/>
    <sheet sheetId="2" name="Turnos" state="visible" r:id="rId5"/>
    <sheet sheetId="3" name="Resumen" state="visible" r:id="rId6"/>
    <sheet sheetId="4" name="Festivos 2026" state="visible" r:id="rId7"/>
    <sheet sheetId="5" name="Parámetros" state="visible" r:id="rId8"/>
  </sheets>
  <calcPr calcId="171027" fullCalcOnLoad="1"/>
</workbook>
</file>

<file path=xl/sharedStrings.xml><?xml version="1.0" encoding="utf-8"?>
<sst xmlns="http://schemas.openxmlformats.org/spreadsheetml/2006/main" count="134" uniqueCount="107">
  <si>
    <t>HoraClara · Horas extras por marcaciones 2026</t>
  </si>
  <si>
    <t>Una fila por turno. Entrada y salida con fecha y hora, por ejemplo 23/08/2026 23:15. Las filas amarillas son ejemplos: escribe encima o bórralas.</t>
  </si>
  <si>
    <t>Festivos en «Festivos 2026»; jornada, divisor y factores por fecha en «Parámetros».</t>
  </si>
  <si>
    <t>Empleado</t>
  </si>
  <si>
    <t>Cédula</t>
  </si>
  <si>
    <t>Salario mensual</t>
  </si>
  <si>
    <t>Total a pagar</t>
  </si>
  <si>
    <t>Entrada</t>
  </si>
  <si>
    <t>Salida</t>
  </si>
  <si>
    <t>Descanso (min)</t>
  </si>
  <si>
    <t>Compensatorio (Sí/No)</t>
  </si>
  <si>
    <t>Horas trabajadas</t>
  </si>
  <si>
    <t>Valor hora</t>
  </si>
  <si>
    <t xml:space="preserve">HE diurna
(horas)</t>
  </si>
  <si>
    <t xml:space="preserve">HE nocturna
(horas)</t>
  </si>
  <si>
    <t xml:space="preserve">Recargo nocturno
(horas)</t>
  </si>
  <si>
    <t xml:space="preserve">Dominical con compensatorio
(horas)</t>
  </si>
  <si>
    <t xml:space="preserve">Dominical o festivo sin compensatorio
(horas)</t>
  </si>
  <si>
    <t xml:space="preserve">Nocturno dominical con compensatorio
(horas)</t>
  </si>
  <si>
    <t xml:space="preserve">Nocturno dominical o festivo sin compensatorio
(horas)</t>
  </si>
  <si>
    <t xml:space="preserve">HE dominical diurna
(horas)</t>
  </si>
  <si>
    <t xml:space="preserve">HE dominical nocturna
(horas)</t>
  </si>
  <si>
    <t>calc ok</t>
  </si>
  <si>
    <t>calc per</t>
  </si>
  <si>
    <t>calc lim</t>
  </si>
  <si>
    <t>calc dur</t>
  </si>
  <si>
    <t>calc brk</t>
  </si>
  <si>
    <t>calc bs</t>
  </si>
  <si>
    <t>calc be</t>
  </si>
  <si>
    <t>calc tc</t>
  </si>
  <si>
    <t>calc m</t>
  </si>
  <si>
    <t>calc h1</t>
  </si>
  <si>
    <t>calc h2</t>
  </si>
  <si>
    <t>calc bo</t>
  </si>
  <si>
    <t>calc OL1</t>
  </si>
  <si>
    <t>calc ON1</t>
  </si>
  <si>
    <t>calc OL2</t>
  </si>
  <si>
    <t>calc ON2</t>
  </si>
  <si>
    <t>calc XL1</t>
  </si>
  <si>
    <t>calc XN1</t>
  </si>
  <si>
    <t>calc XL2</t>
  </si>
  <si>
    <t>calc XN2</t>
  </si>
  <si>
    <t>calc BL1</t>
  </si>
  <si>
    <t>calc BN1</t>
  </si>
  <si>
    <t>calc BL2</t>
  </si>
  <si>
    <t>calc BN2</t>
  </si>
  <si>
    <t>calc od1</t>
  </si>
  <si>
    <t>calc on1</t>
  </si>
  <si>
    <t>calc xd1</t>
  </si>
  <si>
    <t>calc xn1</t>
  </si>
  <si>
    <t>calc od2</t>
  </si>
  <si>
    <t>calc on2</t>
  </si>
  <si>
    <t>calc xd2</t>
  </si>
  <si>
    <t>calc xn2</t>
  </si>
  <si>
    <t>Ana — cocinera</t>
  </si>
  <si>
    <t>No</t>
  </si>
  <si>
    <t>Luis — vigilante</t>
  </si>
  <si>
    <t>Marta — mesera</t>
  </si>
  <si>
    <t>Sí</t>
  </si>
  <si>
    <t>HoraClara · Resumen por empleado</t>
  </si>
  <si>
    <t>Escribe la cédula y todo lo demás sale de la hoja «Turnos». Pon allí solo los turnos del periodo que vas a pagar.</t>
  </si>
  <si>
    <t>Turnos</t>
  </si>
  <si>
    <t>TOTAL</t>
  </si>
  <si>
    <t>La nómina redondea cada tipo de hora a pesos por separado; por eso este total puede diferir en unos pocos pesos del de tu liquidación.</t>
  </si>
  <si>
    <t>horaclara.com — Software de control horario y nómina para Colombia</t>
  </si>
  <si>
    <t>Versión 2026-10-07 · festivos y valores de la ley de 2026</t>
  </si>
  <si>
    <t>HoraClara · Festivos de Colombia 2026</t>
  </si>
  <si>
    <t>Los domingos no hace falta escribirlos: la plantilla los reconoce sola.</t>
  </si>
  <si>
    <t>Fecha</t>
  </si>
  <si>
    <t>Festivo</t>
  </si>
  <si>
    <t>Año Nuevo</t>
  </si>
  <si>
    <t>Día de los Reyes Magos</t>
  </si>
  <si>
    <t>Día de San José</t>
  </si>
  <si>
    <t>Jueves Santo</t>
  </si>
  <si>
    <t>Viernes Santo</t>
  </si>
  <si>
    <t>Día del Trabajo</t>
  </si>
  <si>
    <t>Día de la Ascensión</t>
  </si>
  <si>
    <t>Corpus Christi</t>
  </si>
  <si>
    <t>Sagrado Corazón</t>
  </si>
  <si>
    <t>San Pedro y San Pablo</t>
  </si>
  <si>
    <t>Virgen del Rosario de Chiquinquirá</t>
  </si>
  <si>
    <t>Día de la Independencia</t>
  </si>
  <si>
    <t>Batalla de Boyacá</t>
  </si>
  <si>
    <t>Asunción de la Virgen</t>
  </si>
  <si>
    <t>Día de la Raza</t>
  </si>
  <si>
    <t>Todos los Santos</t>
  </si>
  <si>
    <t>Independencia de Cartagena</t>
  </si>
  <si>
    <t>Inmaculada Concepción</t>
  </si>
  <si>
    <t>Navidad</t>
  </si>
  <si>
    <t>HoraClara · Valores de la ley en 2026</t>
  </si>
  <si>
    <t>La hoja «Turnos» toma la fila que corresponde a la fecha de entrada de cada turno. No necesitas cambiar nada aquí.</t>
  </si>
  <si>
    <t>Desde</t>
  </si>
  <si>
    <t>Jornada semanal (h)</t>
  </si>
  <si>
    <t>Horas ordinarias por día</t>
  </si>
  <si>
    <t>Divisor mensual</t>
  </si>
  <si>
    <t>HE diurna</t>
  </si>
  <si>
    <t>HE nocturna</t>
  </si>
  <si>
    <t>Recargo nocturno</t>
  </si>
  <si>
    <t>Dominical con compensatorio</t>
  </si>
  <si>
    <t>Dominical o festivo sin compensatorio</t>
  </si>
  <si>
    <t>Nocturno dominical con compensatorio</t>
  </si>
  <si>
    <t>Nocturno dominical o festivo sin compensatorio</t>
  </si>
  <si>
    <t>HE dominical diurna</t>
  </si>
  <si>
    <t>HE dominical nocturna</t>
  </si>
  <si>
    <t>Jornada nocturna: de 7:00 p. m. a 6:00 a. m. (Ley 2466 de 2025).</t>
  </si>
  <si>
    <t>Horas ordinarias por día: la jornada semanal repartida en 6 días. Lo que pase de ahí en un turno es hora extra.</t>
  </si>
  <si>
    <t>Los factores son lo que se paga ADEMÁS del salario por cada hora de ese tipo.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</si>
</sst>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$&quot;#,##0"/>
    <numFmt numFmtId="165" formatCode="dd/mm/yyyy hh:mm"/>
    <numFmt numFmtId="166" formatCode="0.00;-0.00;&quot;&quot;"/>
    <numFmt numFmtId="167" formatCode="dd/mm/yyyy"/>
    <numFmt numFmtId="168" formatCode="&quot;× &quot;0.00"/>
  </numFmts>
  <fonts count="8" x14ac:knownFonts="1">
    <font>
      <color theme="1"/>
      <family val="2"/>
      <scheme val="minor"/>
      <sz val="11"/>
      <name val="Calibri"/>
    </font>
    <font>
      <b/>
      <u/>
      <color rgb="FF0E7490"/>
      <sz val="12"/>
    </font>
    <font>
      <b/>
      <color rgb="FF0E7490"/>
      <sz val="14"/>
    </font>
    <font>
      <b/>
      <u/>
      <color rgb="FF0E7490"/>
    </font>
    <font>
      <color rgb="FF475569"/>
      <sz val="10"/>
    </font>
    <font>
      <i/>
      <color rgb="FF475569"/>
      <sz val="9"/>
    </font>
    <font>
      <b/>
    </font>
    <font>
      <i/>
      <color rgb="FF64748B"/>
      <sz val="9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CE8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165" fontId="0" fillId="3" borderId="1" xfId="0" applyNumberFormat="1" applyFill="1" applyBorder="1" applyAlignment="1">
      <alignment vertical="center"/>
    </xf>
    <xf numFmtId="166" fontId="0" fillId="2" borderId="1" xfId="0" applyNumberFormat="1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0" borderId="0" xfId="0" applyFont="1"/>
    <xf numFmtId="167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  <xf numFmtId="168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horaclara.com/agenda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0</xdr:colOff>
      <xdr:row>1</xdr:row>
      <xdr:rowOff>0</xdr:rowOff>
    </xdr:from>
    <xdr:ext cx="4286250" cy="5715000"/>
    <xdr:pic>
      <xdr:nvPicPr>
        <xdr:cNvPr id="1" name="Picture 1">
          <a:hlinkClick xmlns:r="http://schemas.openxmlformats.org/officeDocument/2006/relationships" r:id="rId2" tooltip="Agenda tu demo grati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490"/>
  </sheetPr>
  <dimension ref="B33:B33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70" customWidth="1"/>
  </cols>
  <sheetData>
    <row r="33" spans="2:2" x14ac:dyDescent="0.25">
      <c r="B33" s="1" t="str">
        <f>HYPERLINK("https://horaclara.com/agendar","Agenda tu demo gratis en horaclara.com/agendar →")</f>
        <v>Agenda tu demo gratis en horaclara.com/agendar →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3" customWidth="1"/>
    <col min="3" max="4" width="15" customWidth="1"/>
    <col min="5" max="6" width="17" customWidth="1"/>
    <col min="7" max="7" width="11" customWidth="1"/>
    <col min="8" max="8" width="14" customWidth="1"/>
    <col min="9" max="10" width="11" customWidth="1"/>
    <col min="11" max="19" width="14" customWidth="1"/>
    <col min="20" max="51" width="10" hidden="1" outlineLevel="1" collapsed="1" customWidth="1"/>
  </cols>
  <sheetData>
    <row r="1" spans="1:5" s="2" customFormat="1" x14ac:dyDescent="0.25">
      <c r="A1" s="2" t="s">
        <v>0</v>
      </c>
      <c r="E1" s="3" t="str">
        <f>HYPERLINK("#'Resumen'!A1","Total por empleado en «Resumen» →")</f>
        <v>Total por empleado en «Resumen» →</v>
      </c>
    </row>
    <row r="2" ht="45" customHeight="1" spans="1:5" s="4" customFormat="1" x14ac:dyDescent="0.25">
      <c r="A2" s="5" t="s">
        <v>1</v>
      </c>
      <c r="B2" s="5"/>
      <c r="C2" s="5"/>
      <c r="E2" s="6" t="s">
        <v>2</v>
      </c>
    </row>
    <row r="3" ht="50" customHeight="1" spans="1:51" s="7" customFormat="1" x14ac:dyDescent="0.25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  <c r="O3" s="8" t="s">
        <v>17</v>
      </c>
      <c r="P3" s="8" t="s">
        <v>18</v>
      </c>
      <c r="Q3" s="8" t="s">
        <v>19</v>
      </c>
      <c r="R3" s="8" t="s">
        <v>20</v>
      </c>
      <c r="S3" s="8" t="s">
        <v>21</v>
      </c>
      <c r="T3" s="7" t="s">
        <v>22</v>
      </c>
      <c r="U3" s="7" t="s">
        <v>23</v>
      </c>
      <c r="V3" s="7" t="s">
        <v>24</v>
      </c>
      <c r="W3" s="7" t="s">
        <v>25</v>
      </c>
      <c r="X3" s="7" t="s">
        <v>26</v>
      </c>
      <c r="Y3" s="7" t="s">
        <v>27</v>
      </c>
      <c r="Z3" s="7" t="s">
        <v>28</v>
      </c>
      <c r="AA3" s="7" t="s">
        <v>29</v>
      </c>
      <c r="AB3" s="7" t="s">
        <v>30</v>
      </c>
      <c r="AC3" s="7" t="s">
        <v>31</v>
      </c>
      <c r="AD3" s="7" t="s">
        <v>32</v>
      </c>
      <c r="AE3" s="7" t="s">
        <v>33</v>
      </c>
      <c r="AF3" s="7" t="s">
        <v>34</v>
      </c>
      <c r="AG3" s="7" t="s">
        <v>35</v>
      </c>
      <c r="AH3" s="7" t="s">
        <v>36</v>
      </c>
      <c r="AI3" s="7" t="s">
        <v>37</v>
      </c>
      <c r="AJ3" s="7" t="s">
        <v>38</v>
      </c>
      <c r="AK3" s="7" t="s">
        <v>39</v>
      </c>
      <c r="AL3" s="7" t="s">
        <v>40</v>
      </c>
      <c r="AM3" s="7" t="s">
        <v>41</v>
      </c>
      <c r="AN3" s="7" t="s">
        <v>42</v>
      </c>
      <c r="AO3" s="7" t="s">
        <v>43</v>
      </c>
      <c r="AP3" s="7" t="s">
        <v>44</v>
      </c>
      <c r="AQ3" s="7" t="s">
        <v>45</v>
      </c>
      <c r="AR3" s="7" t="s">
        <v>46</v>
      </c>
      <c r="AS3" s="7" t="s">
        <v>47</v>
      </c>
      <c r="AT3" s="7" t="s">
        <v>48</v>
      </c>
      <c r="AU3" s="7" t="s">
        <v>49</v>
      </c>
      <c r="AV3" s="7" t="s">
        <v>50</v>
      </c>
      <c r="AW3" s="7" t="s">
        <v>51</v>
      </c>
      <c r="AX3" s="7" t="s">
        <v>52</v>
      </c>
      <c r="AY3" s="7" t="s">
        <v>53</v>
      </c>
    </row>
    <row r="4" spans="1:51" x14ac:dyDescent="0.25">
      <c r="A4" s="9" t="s">
        <v>54</v>
      </c>
      <c r="B4" s="9">
        <v>1001</v>
      </c>
      <c r="C4" s="10">
        <v>1750905</v>
      </c>
      <c r="D4" s="11">
        <f>IF(J4="","",J4*(K4*INDEX('Parámetros'!$E$5:$E$7,U4)+L4*INDEX('Parámetros'!$F$5:$F$7,U4)+M4*INDEX('Parámetros'!$G$5:$G$7,U4)+N4*INDEX('Parámetros'!$H$5:$H$7,U4)+O4*INDEX('Parámetros'!$I$5:$I$7,U4)+P4*INDEX('Parámetros'!$J$5:$J$7,U4)+Q4*INDEX('Parámetros'!$K$5:$K$7,U4)+R4*INDEX('Parámetros'!$L$5:$L$7,U4)+S4*INDEX('Parámetros'!$M$5:$M$7,U4)))</f>
      </c>
      <c r="E4" s="12">
        <v>46258.33333333333</v>
      </c>
      <c r="F4" s="12">
        <v>46258.70833333333</v>
      </c>
      <c r="G4" s="9">
        <v>60</v>
      </c>
      <c r="H4" s="9" t="s">
        <v>55</v>
      </c>
      <c r="I4" s="13">
        <f>IF(AND(E4="",F4=""),"",IF(T4=1,(W4-X4)/60,"Revisa entrada y salida"))</f>
      </c>
      <c r="J4" s="14">
        <f>IF(OR(T4&lt;&gt;1,C4=""),"",C4/INDEX('Parámetros'!$D$5:$D$7,U4))</f>
      </c>
      <c r="K4" s="13">
        <f>IF(T4=1,ROUND(1440*((1-AC4)*AT4+(1-AD4)*AX4),0)/60,"")</f>
      </c>
      <c r="L4" s="13">
        <f>IF(T4=1,ROUND(1440*((1-AC4)*AU4+(1-AD4)*AY4),0)/60,"")</f>
      </c>
      <c r="M4" s="13">
        <f>IF(T4=1,ROUND(1440*((1-AC4)*AS4+(1-AD4)*AW4),0)/60,"")</f>
      </c>
      <c r="N4" s="13">
        <f>IF(T4=1,ROUND(1440*(IF(OR(H4="Sí",H4="Si",AC4=0),AC4*AR4+AD4*AV4,0)),0)/60,"")</f>
      </c>
      <c r="O4" s="13">
        <f>IF(T4=1,ROUND(1440*(IF(OR(H4="Sí",H4="Si",AC4=0),0,AC4*AR4+AD4*AV4)),0)/60,"")</f>
      </c>
      <c r="P4" s="13">
        <f>IF(T4=1,ROUND(1440*(IF(OR(H4="Sí",H4="Si",AC4=0),AC4*AS4+AD4*AW4,0)),0)/60,"")</f>
      </c>
      <c r="Q4" s="13">
        <f>IF(T4=1,ROUND(1440*(IF(OR(H4="Sí",H4="Si",AC4=0),0,AC4*AS4+AD4*AW4)),0)/60,"")</f>
      </c>
      <c r="R4" s="13">
        <f>IF(T4=1,ROUND(1440*(AC4*AT4+AD4*AX4),0)/60,"")</f>
      </c>
      <c r="S4" s="13">
        <f>IF(T4=1,ROUND(1440*(AC4*AU4+AD4*AY4),0)/60,"")</f>
      </c>
      <c r="T4">
        <f>IF(AND(ISNUMBER(E4),ISNUMBER(F4)),IF(AND(F4&gt;E4,YEAR(E4)=2026,(F4-E4)*1440&lt;=1140),1,0),0)</f>
      </c>
      <c r="U4">
        <f>IF(T4=1,MATCH(INT(E4),'Parámetros'!$A$5:$A$7,1),"")</f>
      </c>
      <c r="V4">
        <f>IF(T4=1,INDEX('Parámetros'!$C$5:$C$7,U4)/24,"")</f>
      </c>
      <c r="W4">
        <f>IF(T4=1,ROUND((F4-E4)*1440,0),"")</f>
      </c>
      <c r="X4">
        <f>IF(T4=1,MIN(N(G4),W4),"")</f>
      </c>
      <c r="Y4">
        <f>IF(T4=1,E4+(INT(W4/2)-INT(X4/2))/1440,"")</f>
      </c>
      <c r="Z4">
        <f>IF(T4=1,Y4+X4/1440,"")</f>
      </c>
      <c r="AA4">
        <f>IF(T4=1,MIN(F4,IF(E4+V4&lt;=Y4,E4+V4,E4+V4+X4/1440)),"")</f>
      </c>
      <c r="AB4">
        <f>IF(T4=1,INT(E4)+1,"")</f>
      </c>
      <c r="AC4">
        <f>IF(T4=1,IF(OR(WEEKDAY(AB4-1)=1,COUNTIF('Festivos 2026'!$A$5:$A$40,AB4-1)&gt;0),1,0),"")</f>
      </c>
      <c r="AD4">
        <f>IF(T4=1,IF(OR(WEEKDAY(AB4)=1,COUNTIF('Festivos 2026'!$A$5:$A$40,AB4)&gt;0),1,0),"")</f>
      </c>
      <c r="AE4">
        <f>IF(T4=1,IF(Z4&lt;=AA4,1,0),"")</f>
      </c>
      <c r="AF4">
        <f>IF(T4=1,MAX(0,MIN(AA4,AB4)-E4),"")</f>
      </c>
      <c r="AG4">
        <f>IF(T4=1,MAX(0,MIN(MIN(AA4,AB4),(AB4-1)+6/24)-E4)+MAX(0,MIN(AA4,AB4)-MAX(E4,(AB4-1)+19/24)),"")</f>
      </c>
      <c r="AH4">
        <f>IF(T4=1,MAX(0,AA4-MAX(E4,AB4)),"")</f>
      </c>
      <c r="AI4">
        <f>IF(T4=1,MAX(0,MIN(AA4,AB4+6/24)-MAX(E4,AB4))+MAX(0,AA4-MAX(MAX(E4,AB4),AB4+19/24)),"")</f>
      </c>
      <c r="AJ4">
        <f>IF(T4=1,MAX(0,MIN(F4,AB4)-AA4),"")</f>
      </c>
      <c r="AK4">
        <f>IF(T4=1,MAX(0,MIN(MIN(F4,AB4),(AB4-1)+6/24)-AA4)+MAX(0,MIN(F4,AB4)-MAX(AA4,(AB4-1)+19/24)),"")</f>
      </c>
      <c r="AL4">
        <f>IF(T4=1,MAX(0,F4-MAX(AA4,AB4)),"")</f>
      </c>
      <c r="AM4">
        <f>IF(T4=1,MAX(0,MIN(F4,AB4+6/24)-MAX(AA4,AB4))+MAX(0,F4-MAX(MAX(AA4,AB4),AB4+19/24)),"")</f>
      </c>
      <c r="AN4">
        <f>IF(T4=1,MAX(0,MIN(Z4,AB4)-Y4),"")</f>
      </c>
      <c r="AO4">
        <f>IF(T4=1,MAX(0,MIN(MIN(Z4,AB4),(AB4-1)+6/24)-Y4)+MAX(0,MIN(Z4,AB4)-MAX(Y4,(AB4-1)+19/24)),"")</f>
      </c>
      <c r="AP4">
        <f>IF(T4=1,MAX(0,Z4-MAX(Y4,AB4)),"")</f>
      </c>
      <c r="AQ4">
        <f>IF(T4=1,MAX(0,MIN(Z4,AB4+6/24)-MAX(Y4,AB4))+MAX(0,Z4-MAX(MAX(Y4,AB4),AB4+19/24)),"")</f>
      </c>
      <c r="AR4">
        <f>IF(T4=1,(AF4-AG4)-AE4*(AN4-AO4),"")</f>
      </c>
      <c r="AS4">
        <f>IF(T4=1,AG4-AE4*AO4,"")</f>
      </c>
      <c r="AT4">
        <f>IF(T4=1,(AJ4-AK4)-(1-AE4)*(AN4-AO4),"")</f>
      </c>
      <c r="AU4">
        <f>IF(T4=1,AK4-(1-AE4)*AO4,"")</f>
      </c>
      <c r="AV4">
        <f>IF(T4=1,(AH4-AI4)-AE4*(AP4-AQ4),"")</f>
      </c>
      <c r="AW4">
        <f>IF(T4=1,AI4-AE4*AQ4,"")</f>
      </c>
      <c r="AX4">
        <f>IF(T4=1,(AL4-AM4)-(1-AE4)*(AP4-AQ4),"")</f>
      </c>
      <c r="AY4">
        <f>IF(T4=1,AM4-(1-AE4)*AQ4,"")</f>
      </c>
    </row>
    <row r="5" spans="1:51" x14ac:dyDescent="0.25">
      <c r="A5" s="9" t="s">
        <v>56</v>
      </c>
      <c r="B5" s="9">
        <v>1002</v>
      </c>
      <c r="C5" s="10">
        <v>1900000</v>
      </c>
      <c r="D5" s="11">
        <f>IF(J5="","",J5*(K5*INDEX('Parámetros'!$E$5:$E$7,U5)+L5*INDEX('Parámetros'!$F$5:$F$7,U5)+M5*INDEX('Parámetros'!$G$5:$G$7,U5)+N5*INDEX('Parámetros'!$H$5:$H$7,U5)+O5*INDEX('Parámetros'!$I$5:$I$7,U5)+P5*INDEX('Parámetros'!$J$5:$J$7,U5)+Q5*INDEX('Parámetros'!$K$5:$K$7,U5)+R5*INDEX('Parámetros'!$L$5:$L$7,U5)+S5*INDEX('Parámetros'!$M$5:$M$7,U5)))</f>
      </c>
      <c r="E5" s="12">
        <v>46256.75</v>
      </c>
      <c r="F5" s="12">
        <v>46257.08333333333</v>
      </c>
      <c r="G5" s="9"/>
      <c r="H5" s="9" t="s">
        <v>55</v>
      </c>
      <c r="I5" s="13">
        <f>IF(AND(E5="",F5=""),"",IF(T5=1,(W5-X5)/60,"Revisa entrada y salida"))</f>
      </c>
      <c r="J5" s="14">
        <f>IF(OR(T5&lt;&gt;1,C5=""),"",C5/INDEX('Parámetros'!$D$5:$D$7,U5))</f>
      </c>
      <c r="K5" s="13">
        <f>IF(T5=1,ROUND(1440*((1-AC5)*AT5+(1-AD5)*AX5),0)/60,"")</f>
      </c>
      <c r="L5" s="13">
        <f>IF(T5=1,ROUND(1440*((1-AC5)*AU5+(1-AD5)*AY5),0)/60,"")</f>
      </c>
      <c r="M5" s="13">
        <f>IF(T5=1,ROUND(1440*((1-AC5)*AS5+(1-AD5)*AW5),0)/60,"")</f>
      </c>
      <c r="N5" s="13">
        <f>IF(T5=1,ROUND(1440*(IF(OR(H5="Sí",H5="Si",AC5=0),AC5*AR5+AD5*AV5,0)),0)/60,"")</f>
      </c>
      <c r="O5" s="13">
        <f>IF(T5=1,ROUND(1440*(IF(OR(H5="Sí",H5="Si",AC5=0),0,AC5*AR5+AD5*AV5)),0)/60,"")</f>
      </c>
      <c r="P5" s="13">
        <f>IF(T5=1,ROUND(1440*(IF(OR(H5="Sí",H5="Si",AC5=0),AC5*AS5+AD5*AW5,0)),0)/60,"")</f>
      </c>
      <c r="Q5" s="13">
        <f>IF(T5=1,ROUND(1440*(IF(OR(H5="Sí",H5="Si",AC5=0),0,AC5*AS5+AD5*AW5)),0)/60,"")</f>
      </c>
      <c r="R5" s="13">
        <f>IF(T5=1,ROUND(1440*(AC5*AT5+AD5*AX5),0)/60,"")</f>
      </c>
      <c r="S5" s="13">
        <f>IF(T5=1,ROUND(1440*(AC5*AU5+AD5*AY5),0)/60,"")</f>
      </c>
      <c r="T5">
        <f>IF(AND(ISNUMBER(E5),ISNUMBER(F5)),IF(AND(F5&gt;E5,YEAR(E5)=2026,(F5-E5)*1440&lt;=1140),1,0),0)</f>
      </c>
      <c r="U5">
        <f>IF(T5=1,MATCH(INT(E5),'Parámetros'!$A$5:$A$7,1),"")</f>
      </c>
      <c r="V5">
        <f>IF(T5=1,INDEX('Parámetros'!$C$5:$C$7,U5)/24,"")</f>
      </c>
      <c r="W5">
        <f>IF(T5=1,ROUND((F5-E5)*1440,0),"")</f>
      </c>
      <c r="X5">
        <f>IF(T5=1,MIN(N(G5),W5),"")</f>
      </c>
      <c r="Y5">
        <f>IF(T5=1,E5+(INT(W5/2)-INT(X5/2))/1440,"")</f>
      </c>
      <c r="Z5">
        <f>IF(T5=1,Y5+X5/1440,"")</f>
      </c>
      <c r="AA5">
        <f>IF(T5=1,MIN(F5,IF(E5+V5&lt;=Y5,E5+V5,E5+V5+X5/1440)),"")</f>
      </c>
      <c r="AB5">
        <f>IF(T5=1,INT(E5)+1,"")</f>
      </c>
      <c r="AC5">
        <f>IF(T5=1,IF(OR(WEEKDAY(AB5-1)=1,COUNTIF('Festivos 2026'!$A$5:$A$40,AB5-1)&gt;0),1,0),"")</f>
      </c>
      <c r="AD5">
        <f>IF(T5=1,IF(OR(WEEKDAY(AB5)=1,COUNTIF('Festivos 2026'!$A$5:$A$40,AB5)&gt;0),1,0),"")</f>
      </c>
      <c r="AE5">
        <f>IF(T5=1,IF(Z5&lt;=AA5,1,0),"")</f>
      </c>
      <c r="AF5">
        <f>IF(T5=1,MAX(0,MIN(AA5,AB5)-E5),"")</f>
      </c>
      <c r="AG5">
        <f>IF(T5=1,MAX(0,MIN(MIN(AA5,AB5),(AB5-1)+6/24)-E5)+MAX(0,MIN(AA5,AB5)-MAX(E5,(AB5-1)+19/24)),"")</f>
      </c>
      <c r="AH5">
        <f>IF(T5=1,MAX(0,AA5-MAX(E5,AB5)),"")</f>
      </c>
      <c r="AI5">
        <f>IF(T5=1,MAX(0,MIN(AA5,AB5+6/24)-MAX(E5,AB5))+MAX(0,AA5-MAX(MAX(E5,AB5),AB5+19/24)),"")</f>
      </c>
      <c r="AJ5">
        <f>IF(T5=1,MAX(0,MIN(F5,AB5)-AA5),"")</f>
      </c>
      <c r="AK5">
        <f>IF(T5=1,MAX(0,MIN(MIN(F5,AB5),(AB5-1)+6/24)-AA5)+MAX(0,MIN(F5,AB5)-MAX(AA5,(AB5-1)+19/24)),"")</f>
      </c>
      <c r="AL5">
        <f>IF(T5=1,MAX(0,F5-MAX(AA5,AB5)),"")</f>
      </c>
      <c r="AM5">
        <f>IF(T5=1,MAX(0,MIN(F5,AB5+6/24)-MAX(AA5,AB5))+MAX(0,F5-MAX(MAX(AA5,AB5),AB5+19/24)),"")</f>
      </c>
      <c r="AN5">
        <f>IF(T5=1,MAX(0,MIN(Z5,AB5)-Y5),"")</f>
      </c>
      <c r="AO5">
        <f>IF(T5=1,MAX(0,MIN(MIN(Z5,AB5),(AB5-1)+6/24)-Y5)+MAX(0,MIN(Z5,AB5)-MAX(Y5,(AB5-1)+19/24)),"")</f>
      </c>
      <c r="AP5">
        <f>IF(T5=1,MAX(0,Z5-MAX(Y5,AB5)),"")</f>
      </c>
      <c r="AQ5">
        <f>IF(T5=1,MAX(0,MIN(Z5,AB5+6/24)-MAX(Y5,AB5))+MAX(0,Z5-MAX(MAX(Y5,AB5),AB5+19/24)),"")</f>
      </c>
      <c r="AR5">
        <f>IF(T5=1,(AF5-AG5)-AE5*(AN5-AO5),"")</f>
      </c>
      <c r="AS5">
        <f>IF(T5=1,AG5-AE5*AO5,"")</f>
      </c>
      <c r="AT5">
        <f>IF(T5=1,(AJ5-AK5)-(1-AE5)*(AN5-AO5),"")</f>
      </c>
      <c r="AU5">
        <f>IF(T5=1,AK5-(1-AE5)*AO5,"")</f>
      </c>
      <c r="AV5">
        <f>IF(T5=1,(AH5-AI5)-AE5*(AP5-AQ5),"")</f>
      </c>
      <c r="AW5">
        <f>IF(T5=1,AI5-AE5*AQ5,"")</f>
      </c>
      <c r="AX5">
        <f>IF(T5=1,(AL5-AM5)-(1-AE5)*(AP5-AQ5),"")</f>
      </c>
      <c r="AY5">
        <f>IF(T5=1,AM5-(1-AE5)*AQ5,"")</f>
      </c>
    </row>
    <row r="6" spans="1:51" x14ac:dyDescent="0.25">
      <c r="A6" s="9" t="s">
        <v>56</v>
      </c>
      <c r="B6" s="9">
        <v>1002</v>
      </c>
      <c r="C6" s="10">
        <v>1900000</v>
      </c>
      <c r="D6" s="11">
        <f>IF(J6="","",J6*(K6*INDEX('Parámetros'!$E$5:$E$7,U6)+L6*INDEX('Parámetros'!$F$5:$F$7,U6)+M6*INDEX('Parámetros'!$G$5:$G$7,U6)+N6*INDEX('Parámetros'!$H$5:$H$7,U6)+O6*INDEX('Parámetros'!$I$5:$I$7,U6)+P6*INDEX('Parámetros'!$J$5:$J$7,U6)+Q6*INDEX('Parámetros'!$K$5:$K$7,U6)+R6*INDEX('Parámetros'!$L$5:$L$7,U6)+S6*INDEX('Parámetros'!$M$5:$M$7,U6)))</f>
      </c>
      <c r="E6" s="12">
        <v>46257.96875</v>
      </c>
      <c r="F6" s="12">
        <v>46258.29166666667</v>
      </c>
      <c r="G6" s="9"/>
      <c r="H6" s="9" t="s">
        <v>55</v>
      </c>
      <c r="I6" s="13">
        <f>IF(AND(E6="",F6=""),"",IF(T6=1,(W6-X6)/60,"Revisa entrada y salida"))</f>
      </c>
      <c r="J6" s="14">
        <f>IF(OR(T6&lt;&gt;1,C6=""),"",C6/INDEX('Parámetros'!$D$5:$D$7,U6))</f>
      </c>
      <c r="K6" s="13">
        <f>IF(T6=1,ROUND(1440*((1-AC6)*AT6+(1-AD6)*AX6),0)/60,"")</f>
      </c>
      <c r="L6" s="13">
        <f>IF(T6=1,ROUND(1440*((1-AC6)*AU6+(1-AD6)*AY6),0)/60,"")</f>
      </c>
      <c r="M6" s="13">
        <f>IF(T6=1,ROUND(1440*((1-AC6)*AS6+(1-AD6)*AW6),0)/60,"")</f>
      </c>
      <c r="N6" s="13">
        <f>IF(T6=1,ROUND(1440*(IF(OR(H6="Sí",H6="Si",AC6=0),AC6*AR6+AD6*AV6,0)),0)/60,"")</f>
      </c>
      <c r="O6" s="13">
        <f>IF(T6=1,ROUND(1440*(IF(OR(H6="Sí",H6="Si",AC6=0),0,AC6*AR6+AD6*AV6)),0)/60,"")</f>
      </c>
      <c r="P6" s="13">
        <f>IF(T6=1,ROUND(1440*(IF(OR(H6="Sí",H6="Si",AC6=0),AC6*AS6+AD6*AW6,0)),0)/60,"")</f>
      </c>
      <c r="Q6" s="13">
        <f>IF(T6=1,ROUND(1440*(IF(OR(H6="Sí",H6="Si",AC6=0),0,AC6*AS6+AD6*AW6)),0)/60,"")</f>
      </c>
      <c r="R6" s="13">
        <f>IF(T6=1,ROUND(1440*(AC6*AT6+AD6*AX6),0)/60,"")</f>
      </c>
      <c r="S6" s="13">
        <f>IF(T6=1,ROUND(1440*(AC6*AU6+AD6*AY6),0)/60,"")</f>
      </c>
      <c r="T6">
        <f>IF(AND(ISNUMBER(E6),ISNUMBER(F6)),IF(AND(F6&gt;E6,YEAR(E6)=2026,(F6-E6)*1440&lt;=1140),1,0),0)</f>
      </c>
      <c r="U6">
        <f>IF(T6=1,MATCH(INT(E6),'Parámetros'!$A$5:$A$7,1),"")</f>
      </c>
      <c r="V6">
        <f>IF(T6=1,INDEX('Parámetros'!$C$5:$C$7,U6)/24,"")</f>
      </c>
      <c r="W6">
        <f>IF(T6=1,ROUND((F6-E6)*1440,0),"")</f>
      </c>
      <c r="X6">
        <f>IF(T6=1,MIN(N(G6),W6),"")</f>
      </c>
      <c r="Y6">
        <f>IF(T6=1,E6+(INT(W6/2)-INT(X6/2))/1440,"")</f>
      </c>
      <c r="Z6">
        <f>IF(T6=1,Y6+X6/1440,"")</f>
      </c>
      <c r="AA6">
        <f>IF(T6=1,MIN(F6,IF(E6+V6&lt;=Y6,E6+V6,E6+V6+X6/1440)),"")</f>
      </c>
      <c r="AB6">
        <f>IF(T6=1,INT(E6)+1,"")</f>
      </c>
      <c r="AC6">
        <f>IF(T6=1,IF(OR(WEEKDAY(AB6-1)=1,COUNTIF('Festivos 2026'!$A$5:$A$40,AB6-1)&gt;0),1,0),"")</f>
      </c>
      <c r="AD6">
        <f>IF(T6=1,IF(OR(WEEKDAY(AB6)=1,COUNTIF('Festivos 2026'!$A$5:$A$40,AB6)&gt;0),1,0),"")</f>
      </c>
      <c r="AE6">
        <f>IF(T6=1,IF(Z6&lt;=AA6,1,0),"")</f>
      </c>
      <c r="AF6">
        <f>IF(T6=1,MAX(0,MIN(AA6,AB6)-E6),"")</f>
      </c>
      <c r="AG6">
        <f>IF(T6=1,MAX(0,MIN(MIN(AA6,AB6),(AB6-1)+6/24)-E6)+MAX(0,MIN(AA6,AB6)-MAX(E6,(AB6-1)+19/24)),"")</f>
      </c>
      <c r="AH6">
        <f>IF(T6=1,MAX(0,AA6-MAX(E6,AB6)),"")</f>
      </c>
      <c r="AI6">
        <f>IF(T6=1,MAX(0,MIN(AA6,AB6+6/24)-MAX(E6,AB6))+MAX(0,AA6-MAX(MAX(E6,AB6),AB6+19/24)),"")</f>
      </c>
      <c r="AJ6">
        <f>IF(T6=1,MAX(0,MIN(F6,AB6)-AA6),"")</f>
      </c>
      <c r="AK6">
        <f>IF(T6=1,MAX(0,MIN(MIN(F6,AB6),(AB6-1)+6/24)-AA6)+MAX(0,MIN(F6,AB6)-MAX(AA6,(AB6-1)+19/24)),"")</f>
      </c>
      <c r="AL6">
        <f>IF(T6=1,MAX(0,F6-MAX(AA6,AB6)),"")</f>
      </c>
      <c r="AM6">
        <f>IF(T6=1,MAX(0,MIN(F6,AB6+6/24)-MAX(AA6,AB6))+MAX(0,F6-MAX(MAX(AA6,AB6),AB6+19/24)),"")</f>
      </c>
      <c r="AN6">
        <f>IF(T6=1,MAX(0,MIN(Z6,AB6)-Y6),"")</f>
      </c>
      <c r="AO6">
        <f>IF(T6=1,MAX(0,MIN(MIN(Z6,AB6),(AB6-1)+6/24)-Y6)+MAX(0,MIN(Z6,AB6)-MAX(Y6,(AB6-1)+19/24)),"")</f>
      </c>
      <c r="AP6">
        <f>IF(T6=1,MAX(0,Z6-MAX(Y6,AB6)),"")</f>
      </c>
      <c r="AQ6">
        <f>IF(T6=1,MAX(0,MIN(Z6,AB6+6/24)-MAX(Y6,AB6))+MAX(0,Z6-MAX(MAX(Y6,AB6),AB6+19/24)),"")</f>
      </c>
      <c r="AR6">
        <f>IF(T6=1,(AF6-AG6)-AE6*(AN6-AO6),"")</f>
      </c>
      <c r="AS6">
        <f>IF(T6=1,AG6-AE6*AO6,"")</f>
      </c>
      <c r="AT6">
        <f>IF(T6=1,(AJ6-AK6)-(1-AE6)*(AN6-AO6),"")</f>
      </c>
      <c r="AU6">
        <f>IF(T6=1,AK6-(1-AE6)*AO6,"")</f>
      </c>
      <c r="AV6">
        <f>IF(T6=1,(AH6-AI6)-AE6*(AP6-AQ6),"")</f>
      </c>
      <c r="AW6">
        <f>IF(T6=1,AI6-AE6*AQ6,"")</f>
      </c>
      <c r="AX6">
        <f>IF(T6=1,(AL6-AM6)-(1-AE6)*(AP6-AQ6),"")</f>
      </c>
      <c r="AY6">
        <f>IF(T6=1,AM6-(1-AE6)*AQ6,"")</f>
      </c>
    </row>
    <row r="7" spans="1:51" x14ac:dyDescent="0.25">
      <c r="A7" s="9" t="s">
        <v>57</v>
      </c>
      <c r="B7" s="9">
        <v>1003</v>
      </c>
      <c r="C7" s="10">
        <v>2100000</v>
      </c>
      <c r="D7" s="11">
        <f>IF(J7="","",J7*(K7*INDEX('Parámetros'!$E$5:$E$7,U7)+L7*INDEX('Parámetros'!$F$5:$F$7,U7)+M7*INDEX('Parámetros'!$G$5:$G$7,U7)+N7*INDEX('Parámetros'!$H$5:$H$7,U7)+O7*INDEX('Parámetros'!$I$5:$I$7,U7)+P7*INDEX('Parámetros'!$J$5:$J$7,U7)+Q7*INDEX('Parámetros'!$K$5:$K$7,U7)+R7*INDEX('Parámetros'!$L$5:$L$7,U7)+S7*INDEX('Parámetros'!$M$5:$M$7,U7)))</f>
      </c>
      <c r="E7" s="12">
        <v>46223.33333333333</v>
      </c>
      <c r="F7" s="12">
        <v>46223.70833333333</v>
      </c>
      <c r="G7" s="9"/>
      <c r="H7" s="9" t="s">
        <v>58</v>
      </c>
      <c r="I7" s="13">
        <f>IF(AND(E7="",F7=""),"",IF(T7=1,(W7-X7)/60,"Revisa entrada y salida"))</f>
      </c>
      <c r="J7" s="14">
        <f>IF(OR(T7&lt;&gt;1,C7=""),"",C7/INDEX('Parámetros'!$D$5:$D$7,U7))</f>
      </c>
      <c r="K7" s="13">
        <f>IF(T7=1,ROUND(1440*((1-AC7)*AT7+(1-AD7)*AX7),0)/60,"")</f>
      </c>
      <c r="L7" s="13">
        <f>IF(T7=1,ROUND(1440*((1-AC7)*AU7+(1-AD7)*AY7),0)/60,"")</f>
      </c>
      <c r="M7" s="13">
        <f>IF(T7=1,ROUND(1440*((1-AC7)*AS7+(1-AD7)*AW7),0)/60,"")</f>
      </c>
      <c r="N7" s="13">
        <f>IF(T7=1,ROUND(1440*(IF(OR(H7="Sí",H7="Si",AC7=0),AC7*AR7+AD7*AV7,0)),0)/60,"")</f>
      </c>
      <c r="O7" s="13">
        <f>IF(T7=1,ROUND(1440*(IF(OR(H7="Sí",H7="Si",AC7=0),0,AC7*AR7+AD7*AV7)),0)/60,"")</f>
      </c>
      <c r="P7" s="13">
        <f>IF(T7=1,ROUND(1440*(IF(OR(H7="Sí",H7="Si",AC7=0),AC7*AS7+AD7*AW7,0)),0)/60,"")</f>
      </c>
      <c r="Q7" s="13">
        <f>IF(T7=1,ROUND(1440*(IF(OR(H7="Sí",H7="Si",AC7=0),0,AC7*AS7+AD7*AW7)),0)/60,"")</f>
      </c>
      <c r="R7" s="13">
        <f>IF(T7=1,ROUND(1440*(AC7*AT7+AD7*AX7),0)/60,"")</f>
      </c>
      <c r="S7" s="13">
        <f>IF(T7=1,ROUND(1440*(AC7*AU7+AD7*AY7),0)/60,"")</f>
      </c>
      <c r="T7">
        <f>IF(AND(ISNUMBER(E7),ISNUMBER(F7)),IF(AND(F7&gt;E7,YEAR(E7)=2026,(F7-E7)*1440&lt;=1140),1,0),0)</f>
      </c>
      <c r="U7">
        <f>IF(T7=1,MATCH(INT(E7),'Parámetros'!$A$5:$A$7,1),"")</f>
      </c>
      <c r="V7">
        <f>IF(T7=1,INDEX('Parámetros'!$C$5:$C$7,U7)/24,"")</f>
      </c>
      <c r="W7">
        <f>IF(T7=1,ROUND((F7-E7)*1440,0),"")</f>
      </c>
      <c r="X7">
        <f>IF(T7=1,MIN(N(G7),W7),"")</f>
      </c>
      <c r="Y7">
        <f>IF(T7=1,E7+(INT(W7/2)-INT(X7/2))/1440,"")</f>
      </c>
      <c r="Z7">
        <f>IF(T7=1,Y7+X7/1440,"")</f>
      </c>
      <c r="AA7">
        <f>IF(T7=1,MIN(F7,IF(E7+V7&lt;=Y7,E7+V7,E7+V7+X7/1440)),"")</f>
      </c>
      <c r="AB7">
        <f>IF(T7=1,INT(E7)+1,"")</f>
      </c>
      <c r="AC7">
        <f>IF(T7=1,IF(OR(WEEKDAY(AB7-1)=1,COUNTIF('Festivos 2026'!$A$5:$A$40,AB7-1)&gt;0),1,0),"")</f>
      </c>
      <c r="AD7">
        <f>IF(T7=1,IF(OR(WEEKDAY(AB7)=1,COUNTIF('Festivos 2026'!$A$5:$A$40,AB7)&gt;0),1,0),"")</f>
      </c>
      <c r="AE7">
        <f>IF(T7=1,IF(Z7&lt;=AA7,1,0),"")</f>
      </c>
      <c r="AF7">
        <f>IF(T7=1,MAX(0,MIN(AA7,AB7)-E7),"")</f>
      </c>
      <c r="AG7">
        <f>IF(T7=1,MAX(0,MIN(MIN(AA7,AB7),(AB7-1)+6/24)-E7)+MAX(0,MIN(AA7,AB7)-MAX(E7,(AB7-1)+19/24)),"")</f>
      </c>
      <c r="AH7">
        <f>IF(T7=1,MAX(0,AA7-MAX(E7,AB7)),"")</f>
      </c>
      <c r="AI7">
        <f>IF(T7=1,MAX(0,MIN(AA7,AB7+6/24)-MAX(E7,AB7))+MAX(0,AA7-MAX(MAX(E7,AB7),AB7+19/24)),"")</f>
      </c>
      <c r="AJ7">
        <f>IF(T7=1,MAX(0,MIN(F7,AB7)-AA7),"")</f>
      </c>
      <c r="AK7">
        <f>IF(T7=1,MAX(0,MIN(MIN(F7,AB7),(AB7-1)+6/24)-AA7)+MAX(0,MIN(F7,AB7)-MAX(AA7,(AB7-1)+19/24)),"")</f>
      </c>
      <c r="AL7">
        <f>IF(T7=1,MAX(0,F7-MAX(AA7,AB7)),"")</f>
      </c>
      <c r="AM7">
        <f>IF(T7=1,MAX(0,MIN(F7,AB7+6/24)-MAX(AA7,AB7))+MAX(0,F7-MAX(MAX(AA7,AB7),AB7+19/24)),"")</f>
      </c>
      <c r="AN7">
        <f>IF(T7=1,MAX(0,MIN(Z7,AB7)-Y7),"")</f>
      </c>
      <c r="AO7">
        <f>IF(T7=1,MAX(0,MIN(MIN(Z7,AB7),(AB7-1)+6/24)-Y7)+MAX(0,MIN(Z7,AB7)-MAX(Y7,(AB7-1)+19/24)),"")</f>
      </c>
      <c r="AP7">
        <f>IF(T7=1,MAX(0,Z7-MAX(Y7,AB7)),"")</f>
      </c>
      <c r="AQ7">
        <f>IF(T7=1,MAX(0,MIN(Z7,AB7+6/24)-MAX(Y7,AB7))+MAX(0,Z7-MAX(MAX(Y7,AB7),AB7+19/24)),"")</f>
      </c>
      <c r="AR7">
        <f>IF(T7=1,(AF7-AG7)-AE7*(AN7-AO7),"")</f>
      </c>
      <c r="AS7">
        <f>IF(T7=1,AG7-AE7*AO7,"")</f>
      </c>
      <c r="AT7">
        <f>IF(T7=1,(AJ7-AK7)-(1-AE7)*(AN7-AO7),"")</f>
      </c>
      <c r="AU7">
        <f>IF(T7=1,AK7-(1-AE7)*AO7,"")</f>
      </c>
      <c r="AV7">
        <f>IF(T7=1,(AH7-AI7)-AE7*(AP7-AQ7),"")</f>
      </c>
      <c r="AW7">
        <f>IF(T7=1,AI7-AE7*AQ7,"")</f>
      </c>
      <c r="AX7">
        <f>IF(T7=1,(AL7-AM7)-(1-AE7)*(AP7-AQ7),"")</f>
      </c>
      <c r="AY7">
        <f>IF(T7=1,AM7-(1-AE7)*AQ7,"")</f>
      </c>
    </row>
    <row r="8" spans="1:51" x14ac:dyDescent="0.25">
      <c r="A8" s="9" t="s">
        <v>57</v>
      </c>
      <c r="B8" s="9">
        <v>1003</v>
      </c>
      <c r="C8" s="10">
        <v>2100000</v>
      </c>
      <c r="D8" s="11">
        <f>IF(J8="","",J8*(K8*INDEX('Parámetros'!$E$5:$E$7,U8)+L8*INDEX('Parámetros'!$F$5:$F$7,U8)+M8*INDEX('Parámetros'!$G$5:$G$7,U8)+N8*INDEX('Parámetros'!$H$5:$H$7,U8)+O8*INDEX('Parámetros'!$I$5:$I$7,U8)+P8*INDEX('Parámetros'!$J$5:$J$7,U8)+Q8*INDEX('Parámetros'!$K$5:$K$7,U8)+R8*INDEX('Parámetros'!$L$5:$L$7,U8)+S8*INDEX('Parámetros'!$M$5:$M$7,U8)))</f>
      </c>
      <c r="E8" s="12">
        <v>46202.33333333333</v>
      </c>
      <c r="F8" s="12">
        <v>46202.70833333333</v>
      </c>
      <c r="G8" s="9"/>
      <c r="H8" s="9" t="s">
        <v>55</v>
      </c>
      <c r="I8" s="13">
        <f>IF(AND(E8="",F8=""),"",IF(T8=1,(W8-X8)/60,"Revisa entrada y salida"))</f>
      </c>
      <c r="J8" s="14">
        <f>IF(OR(T8&lt;&gt;1,C8=""),"",C8/INDEX('Parámetros'!$D$5:$D$7,U8))</f>
      </c>
      <c r="K8" s="13">
        <f>IF(T8=1,ROUND(1440*((1-AC8)*AT8+(1-AD8)*AX8),0)/60,"")</f>
      </c>
      <c r="L8" s="13">
        <f>IF(T8=1,ROUND(1440*((1-AC8)*AU8+(1-AD8)*AY8),0)/60,"")</f>
      </c>
      <c r="M8" s="13">
        <f>IF(T8=1,ROUND(1440*((1-AC8)*AS8+(1-AD8)*AW8),0)/60,"")</f>
      </c>
      <c r="N8" s="13">
        <f>IF(T8=1,ROUND(1440*(IF(OR(H8="Sí",H8="Si",AC8=0),AC8*AR8+AD8*AV8,0)),0)/60,"")</f>
      </c>
      <c r="O8" s="13">
        <f>IF(T8=1,ROUND(1440*(IF(OR(H8="Sí",H8="Si",AC8=0),0,AC8*AR8+AD8*AV8)),0)/60,"")</f>
      </c>
      <c r="P8" s="13">
        <f>IF(T8=1,ROUND(1440*(IF(OR(H8="Sí",H8="Si",AC8=0),AC8*AS8+AD8*AW8,0)),0)/60,"")</f>
      </c>
      <c r="Q8" s="13">
        <f>IF(T8=1,ROUND(1440*(IF(OR(H8="Sí",H8="Si",AC8=0),0,AC8*AS8+AD8*AW8)),0)/60,"")</f>
      </c>
      <c r="R8" s="13">
        <f>IF(T8=1,ROUND(1440*(AC8*AT8+AD8*AX8),0)/60,"")</f>
      </c>
      <c r="S8" s="13">
        <f>IF(T8=1,ROUND(1440*(AC8*AU8+AD8*AY8),0)/60,"")</f>
      </c>
      <c r="T8">
        <f>IF(AND(ISNUMBER(E8),ISNUMBER(F8)),IF(AND(F8&gt;E8,YEAR(E8)=2026,(F8-E8)*1440&lt;=1140),1,0),0)</f>
      </c>
      <c r="U8">
        <f>IF(T8=1,MATCH(INT(E8),'Parámetros'!$A$5:$A$7,1),"")</f>
      </c>
      <c r="V8">
        <f>IF(T8=1,INDEX('Parámetros'!$C$5:$C$7,U8)/24,"")</f>
      </c>
      <c r="W8">
        <f>IF(T8=1,ROUND((F8-E8)*1440,0),"")</f>
      </c>
      <c r="X8">
        <f>IF(T8=1,MIN(N(G8),W8),"")</f>
      </c>
      <c r="Y8">
        <f>IF(T8=1,E8+(INT(W8/2)-INT(X8/2))/1440,"")</f>
      </c>
      <c r="Z8">
        <f>IF(T8=1,Y8+X8/1440,"")</f>
      </c>
      <c r="AA8">
        <f>IF(T8=1,MIN(F8,IF(E8+V8&lt;=Y8,E8+V8,E8+V8+X8/1440)),"")</f>
      </c>
      <c r="AB8">
        <f>IF(T8=1,INT(E8)+1,"")</f>
      </c>
      <c r="AC8">
        <f>IF(T8=1,IF(OR(WEEKDAY(AB8-1)=1,COUNTIF('Festivos 2026'!$A$5:$A$40,AB8-1)&gt;0),1,0),"")</f>
      </c>
      <c r="AD8">
        <f>IF(T8=1,IF(OR(WEEKDAY(AB8)=1,COUNTIF('Festivos 2026'!$A$5:$A$40,AB8)&gt;0),1,0),"")</f>
      </c>
      <c r="AE8">
        <f>IF(T8=1,IF(Z8&lt;=AA8,1,0),"")</f>
      </c>
      <c r="AF8">
        <f>IF(T8=1,MAX(0,MIN(AA8,AB8)-E8),"")</f>
      </c>
      <c r="AG8">
        <f>IF(T8=1,MAX(0,MIN(MIN(AA8,AB8),(AB8-1)+6/24)-E8)+MAX(0,MIN(AA8,AB8)-MAX(E8,(AB8-1)+19/24)),"")</f>
      </c>
      <c r="AH8">
        <f>IF(T8=1,MAX(0,AA8-MAX(E8,AB8)),"")</f>
      </c>
      <c r="AI8">
        <f>IF(T8=1,MAX(0,MIN(AA8,AB8+6/24)-MAX(E8,AB8))+MAX(0,AA8-MAX(MAX(E8,AB8),AB8+19/24)),"")</f>
      </c>
      <c r="AJ8">
        <f>IF(T8=1,MAX(0,MIN(F8,AB8)-AA8),"")</f>
      </c>
      <c r="AK8">
        <f>IF(T8=1,MAX(0,MIN(MIN(F8,AB8),(AB8-1)+6/24)-AA8)+MAX(0,MIN(F8,AB8)-MAX(AA8,(AB8-1)+19/24)),"")</f>
      </c>
      <c r="AL8">
        <f>IF(T8=1,MAX(0,F8-MAX(AA8,AB8)),"")</f>
      </c>
      <c r="AM8">
        <f>IF(T8=1,MAX(0,MIN(F8,AB8+6/24)-MAX(AA8,AB8))+MAX(0,F8-MAX(MAX(AA8,AB8),AB8+19/24)),"")</f>
      </c>
      <c r="AN8">
        <f>IF(T8=1,MAX(0,MIN(Z8,AB8)-Y8),"")</f>
      </c>
      <c r="AO8">
        <f>IF(T8=1,MAX(0,MIN(MIN(Z8,AB8),(AB8-1)+6/24)-Y8)+MAX(0,MIN(Z8,AB8)-MAX(Y8,(AB8-1)+19/24)),"")</f>
      </c>
      <c r="AP8">
        <f>IF(T8=1,MAX(0,Z8-MAX(Y8,AB8)),"")</f>
      </c>
      <c r="AQ8">
        <f>IF(T8=1,MAX(0,MIN(Z8,AB8+6/24)-MAX(Y8,AB8))+MAX(0,Z8-MAX(MAX(Y8,AB8),AB8+19/24)),"")</f>
      </c>
      <c r="AR8">
        <f>IF(T8=1,(AF8-AG8)-AE8*(AN8-AO8),"")</f>
      </c>
      <c r="AS8">
        <f>IF(T8=1,AG8-AE8*AO8,"")</f>
      </c>
      <c r="AT8">
        <f>IF(T8=1,(AJ8-AK8)-(1-AE8)*(AN8-AO8),"")</f>
      </c>
      <c r="AU8">
        <f>IF(T8=1,AK8-(1-AE8)*AO8,"")</f>
      </c>
      <c r="AV8">
        <f>IF(T8=1,(AH8-AI8)-AE8*(AP8-AQ8),"")</f>
      </c>
      <c r="AW8">
        <f>IF(T8=1,AI8-AE8*AQ8,"")</f>
      </c>
      <c r="AX8">
        <f>IF(T8=1,(AL8-AM8)-(1-AE8)*(AP8-AQ8),"")</f>
      </c>
      <c r="AY8">
        <f>IF(T8=1,AM8-(1-AE8)*AQ8,"")</f>
      </c>
    </row>
    <row r="9" spans="1:51" x14ac:dyDescent="0.25">
      <c r="A9" s="9" t="s">
        <v>56</v>
      </c>
      <c r="B9" s="9">
        <v>1002</v>
      </c>
      <c r="C9" s="10">
        <v>2100000</v>
      </c>
      <c r="D9" s="11">
        <f>IF(J9="","",J9*(K9*INDEX('Parámetros'!$E$5:$E$7,U9)+L9*INDEX('Parámetros'!$F$5:$F$7,U9)+M9*INDEX('Parámetros'!$G$5:$G$7,U9)+N9*INDEX('Parámetros'!$H$5:$H$7,U9)+O9*INDEX('Parámetros'!$I$5:$I$7,U9)+P9*INDEX('Parámetros'!$J$5:$J$7,U9)+Q9*INDEX('Parámetros'!$K$5:$K$7,U9)+R9*INDEX('Parámetros'!$L$5:$L$7,U9)+S9*INDEX('Parámetros'!$M$5:$M$7,U9)))</f>
      </c>
      <c r="E9" s="12">
        <v>46250.95833333333</v>
      </c>
      <c r="F9" s="12">
        <v>46251.20833333333</v>
      </c>
      <c r="G9" s="9"/>
      <c r="H9" s="9" t="s">
        <v>58</v>
      </c>
      <c r="I9" s="13">
        <f>IF(AND(E9="",F9=""),"",IF(T9=1,(W9-X9)/60,"Revisa entrada y salida"))</f>
      </c>
      <c r="J9" s="14">
        <f>IF(OR(T9&lt;&gt;1,C9=""),"",C9/INDEX('Parámetros'!$D$5:$D$7,U9))</f>
      </c>
      <c r="K9" s="13">
        <f>IF(T9=1,ROUND(1440*((1-AC9)*AT9+(1-AD9)*AX9),0)/60,"")</f>
      </c>
      <c r="L9" s="13">
        <f>IF(T9=1,ROUND(1440*((1-AC9)*AU9+(1-AD9)*AY9),0)/60,"")</f>
      </c>
      <c r="M9" s="13">
        <f>IF(T9=1,ROUND(1440*((1-AC9)*AS9+(1-AD9)*AW9),0)/60,"")</f>
      </c>
      <c r="N9" s="13">
        <f>IF(T9=1,ROUND(1440*(IF(OR(H9="Sí",H9="Si",AC9=0),AC9*AR9+AD9*AV9,0)),0)/60,"")</f>
      </c>
      <c r="O9" s="13">
        <f>IF(T9=1,ROUND(1440*(IF(OR(H9="Sí",H9="Si",AC9=0),0,AC9*AR9+AD9*AV9)),0)/60,"")</f>
      </c>
      <c r="P9" s="13">
        <f>IF(T9=1,ROUND(1440*(IF(OR(H9="Sí",H9="Si",AC9=0),AC9*AS9+AD9*AW9,0)),0)/60,"")</f>
      </c>
      <c r="Q9" s="13">
        <f>IF(T9=1,ROUND(1440*(IF(OR(H9="Sí",H9="Si",AC9=0),0,AC9*AS9+AD9*AW9)),0)/60,"")</f>
      </c>
      <c r="R9" s="13">
        <f>IF(T9=1,ROUND(1440*(AC9*AT9+AD9*AX9),0)/60,"")</f>
      </c>
      <c r="S9" s="13">
        <f>IF(T9=1,ROUND(1440*(AC9*AU9+AD9*AY9),0)/60,"")</f>
      </c>
      <c r="T9">
        <f>IF(AND(ISNUMBER(E9),ISNUMBER(F9)),IF(AND(F9&gt;E9,YEAR(E9)=2026,(F9-E9)*1440&lt;=1140),1,0),0)</f>
      </c>
      <c r="U9">
        <f>IF(T9=1,MATCH(INT(E9),'Parámetros'!$A$5:$A$7,1),"")</f>
      </c>
      <c r="V9">
        <f>IF(T9=1,INDEX('Parámetros'!$C$5:$C$7,U9)/24,"")</f>
      </c>
      <c r="W9">
        <f>IF(T9=1,ROUND((F9-E9)*1440,0),"")</f>
      </c>
      <c r="X9">
        <f>IF(T9=1,MIN(N(G9),W9),"")</f>
      </c>
      <c r="Y9">
        <f>IF(T9=1,E9+(INT(W9/2)-INT(X9/2))/1440,"")</f>
      </c>
      <c r="Z9">
        <f>IF(T9=1,Y9+X9/1440,"")</f>
      </c>
      <c r="AA9">
        <f>IF(T9=1,MIN(F9,IF(E9+V9&lt;=Y9,E9+V9,E9+V9+X9/1440)),"")</f>
      </c>
      <c r="AB9">
        <f>IF(T9=1,INT(E9)+1,"")</f>
      </c>
      <c r="AC9">
        <f>IF(T9=1,IF(OR(WEEKDAY(AB9-1)=1,COUNTIF('Festivos 2026'!$A$5:$A$40,AB9-1)&gt;0),1,0),"")</f>
      </c>
      <c r="AD9">
        <f>IF(T9=1,IF(OR(WEEKDAY(AB9)=1,COUNTIF('Festivos 2026'!$A$5:$A$40,AB9)&gt;0),1,0),"")</f>
      </c>
      <c r="AE9">
        <f>IF(T9=1,IF(Z9&lt;=AA9,1,0),"")</f>
      </c>
      <c r="AF9">
        <f>IF(T9=1,MAX(0,MIN(AA9,AB9)-E9),"")</f>
      </c>
      <c r="AG9">
        <f>IF(T9=1,MAX(0,MIN(MIN(AA9,AB9),(AB9-1)+6/24)-E9)+MAX(0,MIN(AA9,AB9)-MAX(E9,(AB9-1)+19/24)),"")</f>
      </c>
      <c r="AH9">
        <f>IF(T9=1,MAX(0,AA9-MAX(E9,AB9)),"")</f>
      </c>
      <c r="AI9">
        <f>IF(T9=1,MAX(0,MIN(AA9,AB9+6/24)-MAX(E9,AB9))+MAX(0,AA9-MAX(MAX(E9,AB9),AB9+19/24)),"")</f>
      </c>
      <c r="AJ9">
        <f>IF(T9=1,MAX(0,MIN(F9,AB9)-AA9),"")</f>
      </c>
      <c r="AK9">
        <f>IF(T9=1,MAX(0,MIN(MIN(F9,AB9),(AB9-1)+6/24)-AA9)+MAX(0,MIN(F9,AB9)-MAX(AA9,(AB9-1)+19/24)),"")</f>
      </c>
      <c r="AL9">
        <f>IF(T9=1,MAX(0,F9-MAX(AA9,AB9)),"")</f>
      </c>
      <c r="AM9">
        <f>IF(T9=1,MAX(0,MIN(F9,AB9+6/24)-MAX(AA9,AB9))+MAX(0,F9-MAX(MAX(AA9,AB9),AB9+19/24)),"")</f>
      </c>
      <c r="AN9">
        <f>IF(T9=1,MAX(0,MIN(Z9,AB9)-Y9),"")</f>
      </c>
      <c r="AO9">
        <f>IF(T9=1,MAX(0,MIN(MIN(Z9,AB9),(AB9-1)+6/24)-Y9)+MAX(0,MIN(Z9,AB9)-MAX(Y9,(AB9-1)+19/24)),"")</f>
      </c>
      <c r="AP9">
        <f>IF(T9=1,MAX(0,Z9-MAX(Y9,AB9)),"")</f>
      </c>
      <c r="AQ9">
        <f>IF(T9=1,MAX(0,MIN(Z9,AB9+6/24)-MAX(Y9,AB9))+MAX(0,Z9-MAX(MAX(Y9,AB9),AB9+19/24)),"")</f>
      </c>
      <c r="AR9">
        <f>IF(T9=1,(AF9-AG9)-AE9*(AN9-AO9),"")</f>
      </c>
      <c r="AS9">
        <f>IF(T9=1,AG9-AE9*AO9,"")</f>
      </c>
      <c r="AT9">
        <f>IF(T9=1,(AJ9-AK9)-(1-AE9)*(AN9-AO9),"")</f>
      </c>
      <c r="AU9">
        <f>IF(T9=1,AK9-(1-AE9)*AO9,"")</f>
      </c>
      <c r="AV9">
        <f>IF(T9=1,(AH9-AI9)-AE9*(AP9-AQ9),"")</f>
      </c>
      <c r="AW9">
        <f>IF(T9=1,AI9-AE9*AQ9,"")</f>
      </c>
      <c r="AX9">
        <f>IF(T9=1,(AL9-AM9)-(1-AE9)*(AP9-AQ9),"")</f>
      </c>
      <c r="AY9">
        <f>IF(T9=1,AM9-(1-AE9)*AQ9,"")</f>
      </c>
    </row>
    <row r="10" spans="1:51" x14ac:dyDescent="0.25">
      <c r="A10" s="9" t="s">
        <v>56</v>
      </c>
      <c r="B10" s="9">
        <v>1002</v>
      </c>
      <c r="C10" s="10">
        <v>2100000</v>
      </c>
      <c r="D10" s="11">
        <f>IF(J10="","",J10*(K10*INDEX('Parámetros'!$E$5:$E$7,U10)+L10*INDEX('Parámetros'!$F$5:$F$7,U10)+M10*INDEX('Parámetros'!$G$5:$G$7,U10)+N10*INDEX('Parámetros'!$H$5:$H$7,U10)+O10*INDEX('Parámetros'!$I$5:$I$7,U10)+P10*INDEX('Parámetros'!$J$5:$J$7,U10)+Q10*INDEX('Parámetros'!$K$5:$K$7,U10)+R10*INDEX('Parámetros'!$L$5:$L$7,U10)+S10*INDEX('Parámetros'!$M$5:$M$7,U10)))</f>
      </c>
      <c r="E10" s="12">
        <v>46250.95833333333</v>
      </c>
      <c r="F10" s="12">
        <v>46251.20833333333</v>
      </c>
      <c r="G10" s="9"/>
      <c r="H10" s="9" t="s">
        <v>55</v>
      </c>
      <c r="I10" s="13">
        <f>IF(AND(E10="",F10=""),"",IF(T10=1,(W10-X10)/60,"Revisa entrada y salida"))</f>
      </c>
      <c r="J10" s="14">
        <f>IF(OR(T10&lt;&gt;1,C10=""),"",C10/INDEX('Parámetros'!$D$5:$D$7,U10))</f>
      </c>
      <c r="K10" s="13">
        <f>IF(T10=1,ROUND(1440*((1-AC10)*AT10+(1-AD10)*AX10),0)/60,"")</f>
      </c>
      <c r="L10" s="13">
        <f>IF(T10=1,ROUND(1440*((1-AC10)*AU10+(1-AD10)*AY10),0)/60,"")</f>
      </c>
      <c r="M10" s="13">
        <f>IF(T10=1,ROUND(1440*((1-AC10)*AS10+(1-AD10)*AW10),0)/60,"")</f>
      </c>
      <c r="N10" s="13">
        <f>IF(T10=1,ROUND(1440*(IF(OR(H10="Sí",H10="Si",AC10=0),AC10*AR10+AD10*AV10,0)),0)/60,"")</f>
      </c>
      <c r="O10" s="13">
        <f>IF(T10=1,ROUND(1440*(IF(OR(H10="Sí",H10="Si",AC10=0),0,AC10*AR10+AD10*AV10)),0)/60,"")</f>
      </c>
      <c r="P10" s="13">
        <f>IF(T10=1,ROUND(1440*(IF(OR(H10="Sí",H10="Si",AC10=0),AC10*AS10+AD10*AW10,0)),0)/60,"")</f>
      </c>
      <c r="Q10" s="13">
        <f>IF(T10=1,ROUND(1440*(IF(OR(H10="Sí",H10="Si",AC10=0),0,AC10*AS10+AD10*AW10)),0)/60,"")</f>
      </c>
      <c r="R10" s="13">
        <f>IF(T10=1,ROUND(1440*(AC10*AT10+AD10*AX10),0)/60,"")</f>
      </c>
      <c r="S10" s="13">
        <f>IF(T10=1,ROUND(1440*(AC10*AU10+AD10*AY10),0)/60,"")</f>
      </c>
      <c r="T10">
        <f>IF(AND(ISNUMBER(E10),ISNUMBER(F10)),IF(AND(F10&gt;E10,YEAR(E10)=2026,(F10-E10)*1440&lt;=1140),1,0),0)</f>
      </c>
      <c r="U10">
        <f>IF(T10=1,MATCH(INT(E10),'Parámetros'!$A$5:$A$7,1),"")</f>
      </c>
      <c r="V10">
        <f>IF(T10=1,INDEX('Parámetros'!$C$5:$C$7,U10)/24,"")</f>
      </c>
      <c r="W10">
        <f>IF(T10=1,ROUND((F10-E10)*1440,0),"")</f>
      </c>
      <c r="X10">
        <f>IF(T10=1,MIN(N(G10),W10),"")</f>
      </c>
      <c r="Y10">
        <f>IF(T10=1,E10+(INT(W10/2)-INT(X10/2))/1440,"")</f>
      </c>
      <c r="Z10">
        <f>IF(T10=1,Y10+X10/1440,"")</f>
      </c>
      <c r="AA10">
        <f>IF(T10=1,MIN(F10,IF(E10+V10&lt;=Y10,E10+V10,E10+V10+X10/1440)),"")</f>
      </c>
      <c r="AB10">
        <f>IF(T10=1,INT(E10)+1,"")</f>
      </c>
      <c r="AC10">
        <f>IF(T10=1,IF(OR(WEEKDAY(AB10-1)=1,COUNTIF('Festivos 2026'!$A$5:$A$40,AB10-1)&gt;0),1,0),"")</f>
      </c>
      <c r="AD10">
        <f>IF(T10=1,IF(OR(WEEKDAY(AB10)=1,COUNTIF('Festivos 2026'!$A$5:$A$40,AB10)&gt;0),1,0),"")</f>
      </c>
      <c r="AE10">
        <f>IF(T10=1,IF(Z10&lt;=AA10,1,0),"")</f>
      </c>
      <c r="AF10">
        <f>IF(T10=1,MAX(0,MIN(AA10,AB10)-E10),"")</f>
      </c>
      <c r="AG10">
        <f>IF(T10=1,MAX(0,MIN(MIN(AA10,AB10),(AB10-1)+6/24)-E10)+MAX(0,MIN(AA10,AB10)-MAX(E10,(AB10-1)+19/24)),"")</f>
      </c>
      <c r="AH10">
        <f>IF(T10=1,MAX(0,AA10-MAX(E10,AB10)),"")</f>
      </c>
      <c r="AI10">
        <f>IF(T10=1,MAX(0,MIN(AA10,AB10+6/24)-MAX(E10,AB10))+MAX(0,AA10-MAX(MAX(E10,AB10),AB10+19/24)),"")</f>
      </c>
      <c r="AJ10">
        <f>IF(T10=1,MAX(0,MIN(F10,AB10)-AA10),"")</f>
      </c>
      <c r="AK10">
        <f>IF(T10=1,MAX(0,MIN(MIN(F10,AB10),(AB10-1)+6/24)-AA10)+MAX(0,MIN(F10,AB10)-MAX(AA10,(AB10-1)+19/24)),"")</f>
      </c>
      <c r="AL10">
        <f>IF(T10=1,MAX(0,F10-MAX(AA10,AB10)),"")</f>
      </c>
      <c r="AM10">
        <f>IF(T10=1,MAX(0,MIN(F10,AB10+6/24)-MAX(AA10,AB10))+MAX(0,F10-MAX(MAX(AA10,AB10),AB10+19/24)),"")</f>
      </c>
      <c r="AN10">
        <f>IF(T10=1,MAX(0,MIN(Z10,AB10)-Y10),"")</f>
      </c>
      <c r="AO10">
        <f>IF(T10=1,MAX(0,MIN(MIN(Z10,AB10),(AB10-1)+6/24)-Y10)+MAX(0,MIN(Z10,AB10)-MAX(Y10,(AB10-1)+19/24)),"")</f>
      </c>
      <c r="AP10">
        <f>IF(T10=1,MAX(0,Z10-MAX(Y10,AB10)),"")</f>
      </c>
      <c r="AQ10">
        <f>IF(T10=1,MAX(0,MIN(Z10,AB10+6/24)-MAX(Y10,AB10))+MAX(0,Z10-MAX(MAX(Y10,AB10),AB10+19/24)),"")</f>
      </c>
      <c r="AR10">
        <f>IF(T10=1,(AF10-AG10)-AE10*(AN10-AO10),"")</f>
      </c>
      <c r="AS10">
        <f>IF(T10=1,AG10-AE10*AO10,"")</f>
      </c>
      <c r="AT10">
        <f>IF(T10=1,(AJ10-AK10)-(1-AE10)*(AN10-AO10),"")</f>
      </c>
      <c r="AU10">
        <f>IF(T10=1,AK10-(1-AE10)*AO10,"")</f>
      </c>
      <c r="AV10">
        <f>IF(T10=1,(AH10-AI10)-AE10*(AP10-AQ10),"")</f>
      </c>
      <c r="AW10">
        <f>IF(T10=1,AI10-AE10*AQ10,"")</f>
      </c>
      <c r="AX10">
        <f>IF(T10=1,(AL10-AM10)-(1-AE10)*(AP10-AQ10),"")</f>
      </c>
      <c r="AY10">
        <f>IF(T10=1,AM10-(1-AE10)*AQ10,"")</f>
      </c>
    </row>
    <row r="11" spans="1:51" x14ac:dyDescent="0.25">
      <c r="A11" s="15"/>
      <c r="B11" s="15"/>
      <c r="C11" s="16"/>
      <c r="D11" s="11">
        <f>IF(J11="","",J11*(K11*INDEX('Parámetros'!$E$5:$E$7,U11)+L11*INDEX('Parámetros'!$F$5:$F$7,U11)+M11*INDEX('Parámetros'!$G$5:$G$7,U11)+N11*INDEX('Parámetros'!$H$5:$H$7,U11)+O11*INDEX('Parámetros'!$I$5:$I$7,U11)+P11*INDEX('Parámetros'!$J$5:$J$7,U11)+Q11*INDEX('Parámetros'!$K$5:$K$7,U11)+R11*INDEX('Parámetros'!$L$5:$L$7,U11)+S11*INDEX('Parámetros'!$M$5:$M$7,U11)))</f>
      </c>
      <c r="E11" s="17"/>
      <c r="F11" s="17"/>
      <c r="G11" s="15"/>
      <c r="H11" s="15"/>
      <c r="I11" s="13">
        <f>IF(AND(E11="",F11=""),"",IF(T11=1,(W11-X11)/60,"Revisa entrada y salida"))</f>
      </c>
      <c r="J11" s="14">
        <f>IF(OR(T11&lt;&gt;1,C11=""),"",C11/INDEX('Parámetros'!$D$5:$D$7,U11))</f>
      </c>
      <c r="K11" s="13">
        <f>IF(T11=1,ROUND(1440*((1-AC11)*AT11+(1-AD11)*AX11),0)/60,"")</f>
      </c>
      <c r="L11" s="13">
        <f>IF(T11=1,ROUND(1440*((1-AC11)*AU11+(1-AD11)*AY11),0)/60,"")</f>
      </c>
      <c r="M11" s="13">
        <f>IF(T11=1,ROUND(1440*((1-AC11)*AS11+(1-AD11)*AW11),0)/60,"")</f>
      </c>
      <c r="N11" s="13">
        <f>IF(T11=1,ROUND(1440*(IF(OR(H11="Sí",H11="Si",AC11=0),AC11*AR11+AD11*AV11,0)),0)/60,"")</f>
      </c>
      <c r="O11" s="13">
        <f>IF(T11=1,ROUND(1440*(IF(OR(H11="Sí",H11="Si",AC11=0),0,AC11*AR11+AD11*AV11)),0)/60,"")</f>
      </c>
      <c r="P11" s="13">
        <f>IF(T11=1,ROUND(1440*(IF(OR(H11="Sí",H11="Si",AC11=0),AC11*AS11+AD11*AW11,0)),0)/60,"")</f>
      </c>
      <c r="Q11" s="13">
        <f>IF(T11=1,ROUND(1440*(IF(OR(H11="Sí",H11="Si",AC11=0),0,AC11*AS11+AD11*AW11)),0)/60,"")</f>
      </c>
      <c r="R11" s="13">
        <f>IF(T11=1,ROUND(1440*(AC11*AT11+AD11*AX11),0)/60,"")</f>
      </c>
      <c r="S11" s="13">
        <f>IF(T11=1,ROUND(1440*(AC11*AU11+AD11*AY11),0)/60,"")</f>
      </c>
      <c r="T11">
        <f>IF(AND(ISNUMBER(E11),ISNUMBER(F11)),IF(AND(F11&gt;E11,YEAR(E11)=2026,(F11-E11)*1440&lt;=1140),1,0),0)</f>
      </c>
      <c r="U11">
        <f>IF(T11=1,MATCH(INT(E11),'Parámetros'!$A$5:$A$7,1),"")</f>
      </c>
      <c r="V11">
        <f>IF(T11=1,INDEX('Parámetros'!$C$5:$C$7,U11)/24,"")</f>
      </c>
      <c r="W11">
        <f>IF(T11=1,ROUND((F11-E11)*1440,0),"")</f>
      </c>
      <c r="X11">
        <f>IF(T11=1,MIN(N(G11),W11),"")</f>
      </c>
      <c r="Y11">
        <f>IF(T11=1,E11+(INT(W11/2)-INT(X11/2))/1440,"")</f>
      </c>
      <c r="Z11">
        <f>IF(T11=1,Y11+X11/1440,"")</f>
      </c>
      <c r="AA11">
        <f>IF(T11=1,MIN(F11,IF(E11+V11&lt;=Y11,E11+V11,E11+V11+X11/1440)),"")</f>
      </c>
      <c r="AB11">
        <f>IF(T11=1,INT(E11)+1,"")</f>
      </c>
      <c r="AC11">
        <f>IF(T11=1,IF(OR(WEEKDAY(AB11-1)=1,COUNTIF('Festivos 2026'!$A$5:$A$40,AB11-1)&gt;0),1,0),"")</f>
      </c>
      <c r="AD11">
        <f>IF(T11=1,IF(OR(WEEKDAY(AB11)=1,COUNTIF('Festivos 2026'!$A$5:$A$40,AB11)&gt;0),1,0),"")</f>
      </c>
      <c r="AE11">
        <f>IF(T11=1,IF(Z11&lt;=AA11,1,0),"")</f>
      </c>
      <c r="AF11">
        <f>IF(T11=1,MAX(0,MIN(AA11,AB11)-E11),"")</f>
      </c>
      <c r="AG11">
        <f>IF(T11=1,MAX(0,MIN(MIN(AA11,AB11),(AB11-1)+6/24)-E11)+MAX(0,MIN(AA11,AB11)-MAX(E11,(AB11-1)+19/24)),"")</f>
      </c>
      <c r="AH11">
        <f>IF(T11=1,MAX(0,AA11-MAX(E11,AB11)),"")</f>
      </c>
      <c r="AI11">
        <f>IF(T11=1,MAX(0,MIN(AA11,AB11+6/24)-MAX(E11,AB11))+MAX(0,AA11-MAX(MAX(E11,AB11),AB11+19/24)),"")</f>
      </c>
      <c r="AJ11">
        <f>IF(T11=1,MAX(0,MIN(F11,AB11)-AA11),"")</f>
      </c>
      <c r="AK11">
        <f>IF(T11=1,MAX(0,MIN(MIN(F11,AB11),(AB11-1)+6/24)-AA11)+MAX(0,MIN(F11,AB11)-MAX(AA11,(AB11-1)+19/24)),"")</f>
      </c>
      <c r="AL11">
        <f>IF(T11=1,MAX(0,F11-MAX(AA11,AB11)),"")</f>
      </c>
      <c r="AM11">
        <f>IF(T11=1,MAX(0,MIN(F11,AB11+6/24)-MAX(AA11,AB11))+MAX(0,F11-MAX(MAX(AA11,AB11),AB11+19/24)),"")</f>
      </c>
      <c r="AN11">
        <f>IF(T11=1,MAX(0,MIN(Z11,AB11)-Y11),"")</f>
      </c>
      <c r="AO11">
        <f>IF(T11=1,MAX(0,MIN(MIN(Z11,AB11),(AB11-1)+6/24)-Y11)+MAX(0,MIN(Z11,AB11)-MAX(Y11,(AB11-1)+19/24)),"")</f>
      </c>
      <c r="AP11">
        <f>IF(T11=1,MAX(0,Z11-MAX(Y11,AB11)),"")</f>
      </c>
      <c r="AQ11">
        <f>IF(T11=1,MAX(0,MIN(Z11,AB11+6/24)-MAX(Y11,AB11))+MAX(0,Z11-MAX(MAX(Y11,AB11),AB11+19/24)),"")</f>
      </c>
      <c r="AR11">
        <f>IF(T11=1,(AF11-AG11)-AE11*(AN11-AO11),"")</f>
      </c>
      <c r="AS11">
        <f>IF(T11=1,AG11-AE11*AO11,"")</f>
      </c>
      <c r="AT11">
        <f>IF(T11=1,(AJ11-AK11)-(1-AE11)*(AN11-AO11),"")</f>
      </c>
      <c r="AU11">
        <f>IF(T11=1,AK11-(1-AE11)*AO11,"")</f>
      </c>
      <c r="AV11">
        <f>IF(T11=1,(AH11-AI11)-AE11*(AP11-AQ11),"")</f>
      </c>
      <c r="AW11">
        <f>IF(T11=1,AI11-AE11*AQ11,"")</f>
      </c>
      <c r="AX11">
        <f>IF(T11=1,(AL11-AM11)-(1-AE11)*(AP11-AQ11),"")</f>
      </c>
      <c r="AY11">
        <f>IF(T11=1,AM11-(1-AE11)*AQ11,"")</f>
      </c>
    </row>
    <row r="12" spans="1:51" x14ac:dyDescent="0.25">
      <c r="A12" s="15"/>
      <c r="B12" s="15"/>
      <c r="C12" s="16"/>
      <c r="D12" s="11">
        <f>IF(J12="","",J12*(K12*INDEX('Parámetros'!$E$5:$E$7,U12)+L12*INDEX('Parámetros'!$F$5:$F$7,U12)+M12*INDEX('Parámetros'!$G$5:$G$7,U12)+N12*INDEX('Parámetros'!$H$5:$H$7,U12)+O12*INDEX('Parámetros'!$I$5:$I$7,U12)+P12*INDEX('Parámetros'!$J$5:$J$7,U12)+Q12*INDEX('Parámetros'!$K$5:$K$7,U12)+R12*INDEX('Parámetros'!$L$5:$L$7,U12)+S12*INDEX('Parámetros'!$M$5:$M$7,U12)))</f>
      </c>
      <c r="E12" s="17"/>
      <c r="F12" s="17"/>
      <c r="G12" s="15"/>
      <c r="H12" s="15"/>
      <c r="I12" s="13">
        <f>IF(AND(E12="",F12=""),"",IF(T12=1,(W12-X12)/60,"Revisa entrada y salida"))</f>
      </c>
      <c r="J12" s="14">
        <f>IF(OR(T12&lt;&gt;1,C12=""),"",C12/INDEX('Parámetros'!$D$5:$D$7,U12))</f>
      </c>
      <c r="K12" s="13">
        <f>IF(T12=1,ROUND(1440*((1-AC12)*AT12+(1-AD12)*AX12),0)/60,"")</f>
      </c>
      <c r="L12" s="13">
        <f>IF(T12=1,ROUND(1440*((1-AC12)*AU12+(1-AD12)*AY12),0)/60,"")</f>
      </c>
      <c r="M12" s="13">
        <f>IF(T12=1,ROUND(1440*((1-AC12)*AS12+(1-AD12)*AW12),0)/60,"")</f>
      </c>
      <c r="N12" s="13">
        <f>IF(T12=1,ROUND(1440*(IF(OR(H12="Sí",H12="Si",AC12=0),AC12*AR12+AD12*AV12,0)),0)/60,"")</f>
      </c>
      <c r="O12" s="13">
        <f>IF(T12=1,ROUND(1440*(IF(OR(H12="Sí",H12="Si",AC12=0),0,AC12*AR12+AD12*AV12)),0)/60,"")</f>
      </c>
      <c r="P12" s="13">
        <f>IF(T12=1,ROUND(1440*(IF(OR(H12="Sí",H12="Si",AC12=0),AC12*AS12+AD12*AW12,0)),0)/60,"")</f>
      </c>
      <c r="Q12" s="13">
        <f>IF(T12=1,ROUND(1440*(IF(OR(H12="Sí",H12="Si",AC12=0),0,AC12*AS12+AD12*AW12)),0)/60,"")</f>
      </c>
      <c r="R12" s="13">
        <f>IF(T12=1,ROUND(1440*(AC12*AT12+AD12*AX12),0)/60,"")</f>
      </c>
      <c r="S12" s="13">
        <f>IF(T12=1,ROUND(1440*(AC12*AU12+AD12*AY12),0)/60,"")</f>
      </c>
      <c r="T12">
        <f>IF(AND(ISNUMBER(E12),ISNUMBER(F12)),IF(AND(F12&gt;E12,YEAR(E12)=2026,(F12-E12)*1440&lt;=1140),1,0),0)</f>
      </c>
      <c r="U12">
        <f>IF(T12=1,MATCH(INT(E12),'Parámetros'!$A$5:$A$7,1),"")</f>
      </c>
      <c r="V12">
        <f>IF(T12=1,INDEX('Parámetros'!$C$5:$C$7,U12)/24,"")</f>
      </c>
      <c r="W12">
        <f>IF(T12=1,ROUND((F12-E12)*1440,0),"")</f>
      </c>
      <c r="X12">
        <f>IF(T12=1,MIN(N(G12),W12),"")</f>
      </c>
      <c r="Y12">
        <f>IF(T12=1,E12+(INT(W12/2)-INT(X12/2))/1440,"")</f>
      </c>
      <c r="Z12">
        <f>IF(T12=1,Y12+X12/1440,"")</f>
      </c>
      <c r="AA12">
        <f>IF(T12=1,MIN(F12,IF(E12+V12&lt;=Y12,E12+V12,E12+V12+X12/1440)),"")</f>
      </c>
      <c r="AB12">
        <f>IF(T12=1,INT(E12)+1,"")</f>
      </c>
      <c r="AC12">
        <f>IF(T12=1,IF(OR(WEEKDAY(AB12-1)=1,COUNTIF('Festivos 2026'!$A$5:$A$40,AB12-1)&gt;0),1,0),"")</f>
      </c>
      <c r="AD12">
        <f>IF(T12=1,IF(OR(WEEKDAY(AB12)=1,COUNTIF('Festivos 2026'!$A$5:$A$40,AB12)&gt;0),1,0),"")</f>
      </c>
      <c r="AE12">
        <f>IF(T12=1,IF(Z12&lt;=AA12,1,0),"")</f>
      </c>
      <c r="AF12">
        <f>IF(T12=1,MAX(0,MIN(AA12,AB12)-E12),"")</f>
      </c>
      <c r="AG12">
        <f>IF(T12=1,MAX(0,MIN(MIN(AA12,AB12),(AB12-1)+6/24)-E12)+MAX(0,MIN(AA12,AB12)-MAX(E12,(AB12-1)+19/24)),"")</f>
      </c>
      <c r="AH12">
        <f>IF(T12=1,MAX(0,AA12-MAX(E12,AB12)),"")</f>
      </c>
      <c r="AI12">
        <f>IF(T12=1,MAX(0,MIN(AA12,AB12+6/24)-MAX(E12,AB12))+MAX(0,AA12-MAX(MAX(E12,AB12),AB12+19/24)),"")</f>
      </c>
      <c r="AJ12">
        <f>IF(T12=1,MAX(0,MIN(F12,AB12)-AA12),"")</f>
      </c>
      <c r="AK12">
        <f>IF(T12=1,MAX(0,MIN(MIN(F12,AB12),(AB12-1)+6/24)-AA12)+MAX(0,MIN(F12,AB12)-MAX(AA12,(AB12-1)+19/24)),"")</f>
      </c>
      <c r="AL12">
        <f>IF(T12=1,MAX(0,F12-MAX(AA12,AB12)),"")</f>
      </c>
      <c r="AM12">
        <f>IF(T12=1,MAX(0,MIN(F12,AB12+6/24)-MAX(AA12,AB12))+MAX(0,F12-MAX(MAX(AA12,AB12),AB12+19/24)),"")</f>
      </c>
      <c r="AN12">
        <f>IF(T12=1,MAX(0,MIN(Z12,AB12)-Y12),"")</f>
      </c>
      <c r="AO12">
        <f>IF(T12=1,MAX(0,MIN(MIN(Z12,AB12),(AB12-1)+6/24)-Y12)+MAX(0,MIN(Z12,AB12)-MAX(Y12,(AB12-1)+19/24)),"")</f>
      </c>
      <c r="AP12">
        <f>IF(T12=1,MAX(0,Z12-MAX(Y12,AB12)),"")</f>
      </c>
      <c r="AQ12">
        <f>IF(T12=1,MAX(0,MIN(Z12,AB12+6/24)-MAX(Y12,AB12))+MAX(0,Z12-MAX(MAX(Y12,AB12),AB12+19/24)),"")</f>
      </c>
      <c r="AR12">
        <f>IF(T12=1,(AF12-AG12)-AE12*(AN12-AO12),"")</f>
      </c>
      <c r="AS12">
        <f>IF(T12=1,AG12-AE12*AO12,"")</f>
      </c>
      <c r="AT12">
        <f>IF(T12=1,(AJ12-AK12)-(1-AE12)*(AN12-AO12),"")</f>
      </c>
      <c r="AU12">
        <f>IF(T12=1,AK12-(1-AE12)*AO12,"")</f>
      </c>
      <c r="AV12">
        <f>IF(T12=1,(AH12-AI12)-AE12*(AP12-AQ12),"")</f>
      </c>
      <c r="AW12">
        <f>IF(T12=1,AI12-AE12*AQ12,"")</f>
      </c>
      <c r="AX12">
        <f>IF(T12=1,(AL12-AM12)-(1-AE12)*(AP12-AQ12),"")</f>
      </c>
      <c r="AY12">
        <f>IF(T12=1,AM12-(1-AE12)*AQ12,"")</f>
      </c>
    </row>
    <row r="13" spans="1:51" x14ac:dyDescent="0.25">
      <c r="A13" s="15"/>
      <c r="B13" s="15"/>
      <c r="C13" s="16"/>
      <c r="D13" s="11">
        <f>IF(J13="","",J13*(K13*INDEX('Parámetros'!$E$5:$E$7,U13)+L13*INDEX('Parámetros'!$F$5:$F$7,U13)+M13*INDEX('Parámetros'!$G$5:$G$7,U13)+N13*INDEX('Parámetros'!$H$5:$H$7,U13)+O13*INDEX('Parámetros'!$I$5:$I$7,U13)+P13*INDEX('Parámetros'!$J$5:$J$7,U13)+Q13*INDEX('Parámetros'!$K$5:$K$7,U13)+R13*INDEX('Parámetros'!$L$5:$L$7,U13)+S13*INDEX('Parámetros'!$M$5:$M$7,U13)))</f>
      </c>
      <c r="E13" s="17"/>
      <c r="F13" s="17"/>
      <c r="G13" s="15"/>
      <c r="H13" s="15"/>
      <c r="I13" s="13">
        <f>IF(AND(E13="",F13=""),"",IF(T13=1,(W13-X13)/60,"Revisa entrada y salida"))</f>
      </c>
      <c r="J13" s="14">
        <f>IF(OR(T13&lt;&gt;1,C13=""),"",C13/INDEX('Parámetros'!$D$5:$D$7,U13))</f>
      </c>
      <c r="K13" s="13">
        <f>IF(T13=1,ROUND(1440*((1-AC13)*AT13+(1-AD13)*AX13),0)/60,"")</f>
      </c>
      <c r="L13" s="13">
        <f>IF(T13=1,ROUND(1440*((1-AC13)*AU13+(1-AD13)*AY13),0)/60,"")</f>
      </c>
      <c r="M13" s="13">
        <f>IF(T13=1,ROUND(1440*((1-AC13)*AS13+(1-AD13)*AW13),0)/60,"")</f>
      </c>
      <c r="N13" s="13">
        <f>IF(T13=1,ROUND(1440*(IF(OR(H13="Sí",H13="Si",AC13=0),AC13*AR13+AD13*AV13,0)),0)/60,"")</f>
      </c>
      <c r="O13" s="13">
        <f>IF(T13=1,ROUND(1440*(IF(OR(H13="Sí",H13="Si",AC13=0),0,AC13*AR13+AD13*AV13)),0)/60,"")</f>
      </c>
      <c r="P13" s="13">
        <f>IF(T13=1,ROUND(1440*(IF(OR(H13="Sí",H13="Si",AC13=0),AC13*AS13+AD13*AW13,0)),0)/60,"")</f>
      </c>
      <c r="Q13" s="13">
        <f>IF(T13=1,ROUND(1440*(IF(OR(H13="Sí",H13="Si",AC13=0),0,AC13*AS13+AD13*AW13)),0)/60,"")</f>
      </c>
      <c r="R13" s="13">
        <f>IF(T13=1,ROUND(1440*(AC13*AT13+AD13*AX13),0)/60,"")</f>
      </c>
      <c r="S13" s="13">
        <f>IF(T13=1,ROUND(1440*(AC13*AU13+AD13*AY13),0)/60,"")</f>
      </c>
      <c r="T13">
        <f>IF(AND(ISNUMBER(E13),ISNUMBER(F13)),IF(AND(F13&gt;E13,YEAR(E13)=2026,(F13-E13)*1440&lt;=1140),1,0),0)</f>
      </c>
      <c r="U13">
        <f>IF(T13=1,MATCH(INT(E13),'Parámetros'!$A$5:$A$7,1),"")</f>
      </c>
      <c r="V13">
        <f>IF(T13=1,INDEX('Parámetros'!$C$5:$C$7,U13)/24,"")</f>
      </c>
      <c r="W13">
        <f>IF(T13=1,ROUND((F13-E13)*1440,0),"")</f>
      </c>
      <c r="X13">
        <f>IF(T13=1,MIN(N(G13),W13),"")</f>
      </c>
      <c r="Y13">
        <f>IF(T13=1,E13+(INT(W13/2)-INT(X13/2))/1440,"")</f>
      </c>
      <c r="Z13">
        <f>IF(T13=1,Y13+X13/1440,"")</f>
      </c>
      <c r="AA13">
        <f>IF(T13=1,MIN(F13,IF(E13+V13&lt;=Y13,E13+V13,E13+V13+X13/1440)),"")</f>
      </c>
      <c r="AB13">
        <f>IF(T13=1,INT(E13)+1,"")</f>
      </c>
      <c r="AC13">
        <f>IF(T13=1,IF(OR(WEEKDAY(AB13-1)=1,COUNTIF('Festivos 2026'!$A$5:$A$40,AB13-1)&gt;0),1,0),"")</f>
      </c>
      <c r="AD13">
        <f>IF(T13=1,IF(OR(WEEKDAY(AB13)=1,COUNTIF('Festivos 2026'!$A$5:$A$40,AB13)&gt;0),1,0),"")</f>
      </c>
      <c r="AE13">
        <f>IF(T13=1,IF(Z13&lt;=AA13,1,0),"")</f>
      </c>
      <c r="AF13">
        <f>IF(T13=1,MAX(0,MIN(AA13,AB13)-E13),"")</f>
      </c>
      <c r="AG13">
        <f>IF(T13=1,MAX(0,MIN(MIN(AA13,AB13),(AB13-1)+6/24)-E13)+MAX(0,MIN(AA13,AB13)-MAX(E13,(AB13-1)+19/24)),"")</f>
      </c>
      <c r="AH13">
        <f>IF(T13=1,MAX(0,AA13-MAX(E13,AB13)),"")</f>
      </c>
      <c r="AI13">
        <f>IF(T13=1,MAX(0,MIN(AA13,AB13+6/24)-MAX(E13,AB13))+MAX(0,AA13-MAX(MAX(E13,AB13),AB13+19/24)),"")</f>
      </c>
      <c r="AJ13">
        <f>IF(T13=1,MAX(0,MIN(F13,AB13)-AA13),"")</f>
      </c>
      <c r="AK13">
        <f>IF(T13=1,MAX(0,MIN(MIN(F13,AB13),(AB13-1)+6/24)-AA13)+MAX(0,MIN(F13,AB13)-MAX(AA13,(AB13-1)+19/24)),"")</f>
      </c>
      <c r="AL13">
        <f>IF(T13=1,MAX(0,F13-MAX(AA13,AB13)),"")</f>
      </c>
      <c r="AM13">
        <f>IF(T13=1,MAX(0,MIN(F13,AB13+6/24)-MAX(AA13,AB13))+MAX(0,F13-MAX(MAX(AA13,AB13),AB13+19/24)),"")</f>
      </c>
      <c r="AN13">
        <f>IF(T13=1,MAX(0,MIN(Z13,AB13)-Y13),"")</f>
      </c>
      <c r="AO13">
        <f>IF(T13=1,MAX(0,MIN(MIN(Z13,AB13),(AB13-1)+6/24)-Y13)+MAX(0,MIN(Z13,AB13)-MAX(Y13,(AB13-1)+19/24)),"")</f>
      </c>
      <c r="AP13">
        <f>IF(T13=1,MAX(0,Z13-MAX(Y13,AB13)),"")</f>
      </c>
      <c r="AQ13">
        <f>IF(T13=1,MAX(0,MIN(Z13,AB13+6/24)-MAX(Y13,AB13))+MAX(0,Z13-MAX(MAX(Y13,AB13),AB13+19/24)),"")</f>
      </c>
      <c r="AR13">
        <f>IF(T13=1,(AF13-AG13)-AE13*(AN13-AO13),"")</f>
      </c>
      <c r="AS13">
        <f>IF(T13=1,AG13-AE13*AO13,"")</f>
      </c>
      <c r="AT13">
        <f>IF(T13=1,(AJ13-AK13)-(1-AE13)*(AN13-AO13),"")</f>
      </c>
      <c r="AU13">
        <f>IF(T13=1,AK13-(1-AE13)*AO13,"")</f>
      </c>
      <c r="AV13">
        <f>IF(T13=1,(AH13-AI13)-AE13*(AP13-AQ13),"")</f>
      </c>
      <c r="AW13">
        <f>IF(T13=1,AI13-AE13*AQ13,"")</f>
      </c>
      <c r="AX13">
        <f>IF(T13=1,(AL13-AM13)-(1-AE13)*(AP13-AQ13),"")</f>
      </c>
      <c r="AY13">
        <f>IF(T13=1,AM13-(1-AE13)*AQ13,"")</f>
      </c>
    </row>
    <row r="14" spans="1:51" x14ac:dyDescent="0.25">
      <c r="A14" s="15"/>
      <c r="B14" s="15"/>
      <c r="C14" s="16"/>
      <c r="D14" s="11">
        <f>IF(J14="","",J14*(K14*INDEX('Parámetros'!$E$5:$E$7,U14)+L14*INDEX('Parámetros'!$F$5:$F$7,U14)+M14*INDEX('Parámetros'!$G$5:$G$7,U14)+N14*INDEX('Parámetros'!$H$5:$H$7,U14)+O14*INDEX('Parámetros'!$I$5:$I$7,U14)+P14*INDEX('Parámetros'!$J$5:$J$7,U14)+Q14*INDEX('Parámetros'!$K$5:$K$7,U14)+R14*INDEX('Parámetros'!$L$5:$L$7,U14)+S14*INDEX('Parámetros'!$M$5:$M$7,U14)))</f>
      </c>
      <c r="E14" s="17"/>
      <c r="F14" s="17"/>
      <c r="G14" s="15"/>
      <c r="H14" s="15"/>
      <c r="I14" s="13">
        <f>IF(AND(E14="",F14=""),"",IF(T14=1,(W14-X14)/60,"Revisa entrada y salida"))</f>
      </c>
      <c r="J14" s="14">
        <f>IF(OR(T14&lt;&gt;1,C14=""),"",C14/INDEX('Parámetros'!$D$5:$D$7,U14))</f>
      </c>
      <c r="K14" s="13">
        <f>IF(T14=1,ROUND(1440*((1-AC14)*AT14+(1-AD14)*AX14),0)/60,"")</f>
      </c>
      <c r="L14" s="13">
        <f>IF(T14=1,ROUND(1440*((1-AC14)*AU14+(1-AD14)*AY14),0)/60,"")</f>
      </c>
      <c r="M14" s="13">
        <f>IF(T14=1,ROUND(1440*((1-AC14)*AS14+(1-AD14)*AW14),0)/60,"")</f>
      </c>
      <c r="N14" s="13">
        <f>IF(T14=1,ROUND(1440*(IF(OR(H14="Sí",H14="Si",AC14=0),AC14*AR14+AD14*AV14,0)),0)/60,"")</f>
      </c>
      <c r="O14" s="13">
        <f>IF(T14=1,ROUND(1440*(IF(OR(H14="Sí",H14="Si",AC14=0),0,AC14*AR14+AD14*AV14)),0)/60,"")</f>
      </c>
      <c r="P14" s="13">
        <f>IF(T14=1,ROUND(1440*(IF(OR(H14="Sí",H14="Si",AC14=0),AC14*AS14+AD14*AW14,0)),0)/60,"")</f>
      </c>
      <c r="Q14" s="13">
        <f>IF(T14=1,ROUND(1440*(IF(OR(H14="Sí",H14="Si",AC14=0),0,AC14*AS14+AD14*AW14)),0)/60,"")</f>
      </c>
      <c r="R14" s="13">
        <f>IF(T14=1,ROUND(1440*(AC14*AT14+AD14*AX14),0)/60,"")</f>
      </c>
      <c r="S14" s="13">
        <f>IF(T14=1,ROUND(1440*(AC14*AU14+AD14*AY14),0)/60,"")</f>
      </c>
      <c r="T14">
        <f>IF(AND(ISNUMBER(E14),ISNUMBER(F14)),IF(AND(F14&gt;E14,YEAR(E14)=2026,(F14-E14)*1440&lt;=1140),1,0),0)</f>
      </c>
      <c r="U14">
        <f>IF(T14=1,MATCH(INT(E14),'Parámetros'!$A$5:$A$7,1),"")</f>
      </c>
      <c r="V14">
        <f>IF(T14=1,INDEX('Parámetros'!$C$5:$C$7,U14)/24,"")</f>
      </c>
      <c r="W14">
        <f>IF(T14=1,ROUND((F14-E14)*1440,0),"")</f>
      </c>
      <c r="X14">
        <f>IF(T14=1,MIN(N(G14),W14),"")</f>
      </c>
      <c r="Y14">
        <f>IF(T14=1,E14+(INT(W14/2)-INT(X14/2))/1440,"")</f>
      </c>
      <c r="Z14">
        <f>IF(T14=1,Y14+X14/1440,"")</f>
      </c>
      <c r="AA14">
        <f>IF(T14=1,MIN(F14,IF(E14+V14&lt;=Y14,E14+V14,E14+V14+X14/1440)),"")</f>
      </c>
      <c r="AB14">
        <f>IF(T14=1,INT(E14)+1,"")</f>
      </c>
      <c r="AC14">
        <f>IF(T14=1,IF(OR(WEEKDAY(AB14-1)=1,COUNTIF('Festivos 2026'!$A$5:$A$40,AB14-1)&gt;0),1,0),"")</f>
      </c>
      <c r="AD14">
        <f>IF(T14=1,IF(OR(WEEKDAY(AB14)=1,COUNTIF('Festivos 2026'!$A$5:$A$40,AB14)&gt;0),1,0),"")</f>
      </c>
      <c r="AE14">
        <f>IF(T14=1,IF(Z14&lt;=AA14,1,0),"")</f>
      </c>
      <c r="AF14">
        <f>IF(T14=1,MAX(0,MIN(AA14,AB14)-E14),"")</f>
      </c>
      <c r="AG14">
        <f>IF(T14=1,MAX(0,MIN(MIN(AA14,AB14),(AB14-1)+6/24)-E14)+MAX(0,MIN(AA14,AB14)-MAX(E14,(AB14-1)+19/24)),"")</f>
      </c>
      <c r="AH14">
        <f>IF(T14=1,MAX(0,AA14-MAX(E14,AB14)),"")</f>
      </c>
      <c r="AI14">
        <f>IF(T14=1,MAX(0,MIN(AA14,AB14+6/24)-MAX(E14,AB14))+MAX(0,AA14-MAX(MAX(E14,AB14),AB14+19/24)),"")</f>
      </c>
      <c r="AJ14">
        <f>IF(T14=1,MAX(0,MIN(F14,AB14)-AA14),"")</f>
      </c>
      <c r="AK14">
        <f>IF(T14=1,MAX(0,MIN(MIN(F14,AB14),(AB14-1)+6/24)-AA14)+MAX(0,MIN(F14,AB14)-MAX(AA14,(AB14-1)+19/24)),"")</f>
      </c>
      <c r="AL14">
        <f>IF(T14=1,MAX(0,F14-MAX(AA14,AB14)),"")</f>
      </c>
      <c r="AM14">
        <f>IF(T14=1,MAX(0,MIN(F14,AB14+6/24)-MAX(AA14,AB14))+MAX(0,F14-MAX(MAX(AA14,AB14),AB14+19/24)),"")</f>
      </c>
      <c r="AN14">
        <f>IF(T14=1,MAX(0,MIN(Z14,AB14)-Y14),"")</f>
      </c>
      <c r="AO14">
        <f>IF(T14=1,MAX(0,MIN(MIN(Z14,AB14),(AB14-1)+6/24)-Y14)+MAX(0,MIN(Z14,AB14)-MAX(Y14,(AB14-1)+19/24)),"")</f>
      </c>
      <c r="AP14">
        <f>IF(T14=1,MAX(0,Z14-MAX(Y14,AB14)),"")</f>
      </c>
      <c r="AQ14">
        <f>IF(T14=1,MAX(0,MIN(Z14,AB14+6/24)-MAX(Y14,AB14))+MAX(0,Z14-MAX(MAX(Y14,AB14),AB14+19/24)),"")</f>
      </c>
      <c r="AR14">
        <f>IF(T14=1,(AF14-AG14)-AE14*(AN14-AO14),"")</f>
      </c>
      <c r="AS14">
        <f>IF(T14=1,AG14-AE14*AO14,"")</f>
      </c>
      <c r="AT14">
        <f>IF(T14=1,(AJ14-AK14)-(1-AE14)*(AN14-AO14),"")</f>
      </c>
      <c r="AU14">
        <f>IF(T14=1,AK14-(1-AE14)*AO14,"")</f>
      </c>
      <c r="AV14">
        <f>IF(T14=1,(AH14-AI14)-AE14*(AP14-AQ14),"")</f>
      </c>
      <c r="AW14">
        <f>IF(T14=1,AI14-AE14*AQ14,"")</f>
      </c>
      <c r="AX14">
        <f>IF(T14=1,(AL14-AM14)-(1-AE14)*(AP14-AQ14),"")</f>
      </c>
      <c r="AY14">
        <f>IF(T14=1,AM14-(1-AE14)*AQ14,"")</f>
      </c>
    </row>
    <row r="15" spans="1:51" x14ac:dyDescent="0.25">
      <c r="A15" s="15"/>
      <c r="B15" s="15"/>
      <c r="C15" s="16"/>
      <c r="D15" s="11">
        <f>IF(J15="","",J15*(K15*INDEX('Parámetros'!$E$5:$E$7,U15)+L15*INDEX('Parámetros'!$F$5:$F$7,U15)+M15*INDEX('Parámetros'!$G$5:$G$7,U15)+N15*INDEX('Parámetros'!$H$5:$H$7,U15)+O15*INDEX('Parámetros'!$I$5:$I$7,U15)+P15*INDEX('Parámetros'!$J$5:$J$7,U15)+Q15*INDEX('Parámetros'!$K$5:$K$7,U15)+R15*INDEX('Parámetros'!$L$5:$L$7,U15)+S15*INDEX('Parámetros'!$M$5:$M$7,U15)))</f>
      </c>
      <c r="E15" s="17"/>
      <c r="F15" s="17"/>
      <c r="G15" s="15"/>
      <c r="H15" s="15"/>
      <c r="I15" s="13">
        <f>IF(AND(E15="",F15=""),"",IF(T15=1,(W15-X15)/60,"Revisa entrada y salida"))</f>
      </c>
      <c r="J15" s="14">
        <f>IF(OR(T15&lt;&gt;1,C15=""),"",C15/INDEX('Parámetros'!$D$5:$D$7,U15))</f>
      </c>
      <c r="K15" s="13">
        <f>IF(T15=1,ROUND(1440*((1-AC15)*AT15+(1-AD15)*AX15),0)/60,"")</f>
      </c>
      <c r="L15" s="13">
        <f>IF(T15=1,ROUND(1440*((1-AC15)*AU15+(1-AD15)*AY15),0)/60,"")</f>
      </c>
      <c r="M15" s="13">
        <f>IF(T15=1,ROUND(1440*((1-AC15)*AS15+(1-AD15)*AW15),0)/60,"")</f>
      </c>
      <c r="N15" s="13">
        <f>IF(T15=1,ROUND(1440*(IF(OR(H15="Sí",H15="Si",AC15=0),AC15*AR15+AD15*AV15,0)),0)/60,"")</f>
      </c>
      <c r="O15" s="13">
        <f>IF(T15=1,ROUND(1440*(IF(OR(H15="Sí",H15="Si",AC15=0),0,AC15*AR15+AD15*AV15)),0)/60,"")</f>
      </c>
      <c r="P15" s="13">
        <f>IF(T15=1,ROUND(1440*(IF(OR(H15="Sí",H15="Si",AC15=0),AC15*AS15+AD15*AW15,0)),0)/60,"")</f>
      </c>
      <c r="Q15" s="13">
        <f>IF(T15=1,ROUND(1440*(IF(OR(H15="Sí",H15="Si",AC15=0),0,AC15*AS15+AD15*AW15)),0)/60,"")</f>
      </c>
      <c r="R15" s="13">
        <f>IF(T15=1,ROUND(1440*(AC15*AT15+AD15*AX15),0)/60,"")</f>
      </c>
      <c r="S15" s="13">
        <f>IF(T15=1,ROUND(1440*(AC15*AU15+AD15*AY15),0)/60,"")</f>
      </c>
      <c r="T15">
        <f>IF(AND(ISNUMBER(E15),ISNUMBER(F15)),IF(AND(F15&gt;E15,YEAR(E15)=2026,(F15-E15)*1440&lt;=1140),1,0),0)</f>
      </c>
      <c r="U15">
        <f>IF(T15=1,MATCH(INT(E15),'Parámetros'!$A$5:$A$7,1),"")</f>
      </c>
      <c r="V15">
        <f>IF(T15=1,INDEX('Parámetros'!$C$5:$C$7,U15)/24,"")</f>
      </c>
      <c r="W15">
        <f>IF(T15=1,ROUND((F15-E15)*1440,0),"")</f>
      </c>
      <c r="X15">
        <f>IF(T15=1,MIN(N(G15),W15),"")</f>
      </c>
      <c r="Y15">
        <f>IF(T15=1,E15+(INT(W15/2)-INT(X15/2))/1440,"")</f>
      </c>
      <c r="Z15">
        <f>IF(T15=1,Y15+X15/1440,"")</f>
      </c>
      <c r="AA15">
        <f>IF(T15=1,MIN(F15,IF(E15+V15&lt;=Y15,E15+V15,E15+V15+X15/1440)),"")</f>
      </c>
      <c r="AB15">
        <f>IF(T15=1,INT(E15)+1,"")</f>
      </c>
      <c r="AC15">
        <f>IF(T15=1,IF(OR(WEEKDAY(AB15-1)=1,COUNTIF('Festivos 2026'!$A$5:$A$40,AB15-1)&gt;0),1,0),"")</f>
      </c>
      <c r="AD15">
        <f>IF(T15=1,IF(OR(WEEKDAY(AB15)=1,COUNTIF('Festivos 2026'!$A$5:$A$40,AB15)&gt;0),1,0),"")</f>
      </c>
      <c r="AE15">
        <f>IF(T15=1,IF(Z15&lt;=AA15,1,0),"")</f>
      </c>
      <c r="AF15">
        <f>IF(T15=1,MAX(0,MIN(AA15,AB15)-E15),"")</f>
      </c>
      <c r="AG15">
        <f>IF(T15=1,MAX(0,MIN(MIN(AA15,AB15),(AB15-1)+6/24)-E15)+MAX(0,MIN(AA15,AB15)-MAX(E15,(AB15-1)+19/24)),"")</f>
      </c>
      <c r="AH15">
        <f>IF(T15=1,MAX(0,AA15-MAX(E15,AB15)),"")</f>
      </c>
      <c r="AI15">
        <f>IF(T15=1,MAX(0,MIN(AA15,AB15+6/24)-MAX(E15,AB15))+MAX(0,AA15-MAX(MAX(E15,AB15),AB15+19/24)),"")</f>
      </c>
      <c r="AJ15">
        <f>IF(T15=1,MAX(0,MIN(F15,AB15)-AA15),"")</f>
      </c>
      <c r="AK15">
        <f>IF(T15=1,MAX(0,MIN(MIN(F15,AB15),(AB15-1)+6/24)-AA15)+MAX(0,MIN(F15,AB15)-MAX(AA15,(AB15-1)+19/24)),"")</f>
      </c>
      <c r="AL15">
        <f>IF(T15=1,MAX(0,F15-MAX(AA15,AB15)),"")</f>
      </c>
      <c r="AM15">
        <f>IF(T15=1,MAX(0,MIN(F15,AB15+6/24)-MAX(AA15,AB15))+MAX(0,F15-MAX(MAX(AA15,AB15),AB15+19/24)),"")</f>
      </c>
      <c r="AN15">
        <f>IF(T15=1,MAX(0,MIN(Z15,AB15)-Y15),"")</f>
      </c>
      <c r="AO15">
        <f>IF(T15=1,MAX(0,MIN(MIN(Z15,AB15),(AB15-1)+6/24)-Y15)+MAX(0,MIN(Z15,AB15)-MAX(Y15,(AB15-1)+19/24)),"")</f>
      </c>
      <c r="AP15">
        <f>IF(T15=1,MAX(0,Z15-MAX(Y15,AB15)),"")</f>
      </c>
      <c r="AQ15">
        <f>IF(T15=1,MAX(0,MIN(Z15,AB15+6/24)-MAX(Y15,AB15))+MAX(0,Z15-MAX(MAX(Y15,AB15),AB15+19/24)),"")</f>
      </c>
      <c r="AR15">
        <f>IF(T15=1,(AF15-AG15)-AE15*(AN15-AO15),"")</f>
      </c>
      <c r="AS15">
        <f>IF(T15=1,AG15-AE15*AO15,"")</f>
      </c>
      <c r="AT15">
        <f>IF(T15=1,(AJ15-AK15)-(1-AE15)*(AN15-AO15),"")</f>
      </c>
      <c r="AU15">
        <f>IF(T15=1,AK15-(1-AE15)*AO15,"")</f>
      </c>
      <c r="AV15">
        <f>IF(T15=1,(AH15-AI15)-AE15*(AP15-AQ15),"")</f>
      </c>
      <c r="AW15">
        <f>IF(T15=1,AI15-AE15*AQ15,"")</f>
      </c>
      <c r="AX15">
        <f>IF(T15=1,(AL15-AM15)-(1-AE15)*(AP15-AQ15),"")</f>
      </c>
      <c r="AY15">
        <f>IF(T15=1,AM15-(1-AE15)*AQ15,"")</f>
      </c>
    </row>
    <row r="16" spans="1:51" x14ac:dyDescent="0.25">
      <c r="A16" s="15"/>
      <c r="B16" s="15"/>
      <c r="C16" s="16"/>
      <c r="D16" s="11">
        <f>IF(J16="","",J16*(K16*INDEX('Parámetros'!$E$5:$E$7,U16)+L16*INDEX('Parámetros'!$F$5:$F$7,U16)+M16*INDEX('Parámetros'!$G$5:$G$7,U16)+N16*INDEX('Parámetros'!$H$5:$H$7,U16)+O16*INDEX('Parámetros'!$I$5:$I$7,U16)+P16*INDEX('Parámetros'!$J$5:$J$7,U16)+Q16*INDEX('Parámetros'!$K$5:$K$7,U16)+R16*INDEX('Parámetros'!$L$5:$L$7,U16)+S16*INDEX('Parámetros'!$M$5:$M$7,U16)))</f>
      </c>
      <c r="E16" s="17"/>
      <c r="F16" s="17"/>
      <c r="G16" s="15"/>
      <c r="H16" s="15"/>
      <c r="I16" s="13">
        <f>IF(AND(E16="",F16=""),"",IF(T16=1,(W16-X16)/60,"Revisa entrada y salida"))</f>
      </c>
      <c r="J16" s="14">
        <f>IF(OR(T16&lt;&gt;1,C16=""),"",C16/INDEX('Parámetros'!$D$5:$D$7,U16))</f>
      </c>
      <c r="K16" s="13">
        <f>IF(T16=1,ROUND(1440*((1-AC16)*AT16+(1-AD16)*AX16),0)/60,"")</f>
      </c>
      <c r="L16" s="13">
        <f>IF(T16=1,ROUND(1440*((1-AC16)*AU16+(1-AD16)*AY16),0)/60,"")</f>
      </c>
      <c r="M16" s="13">
        <f>IF(T16=1,ROUND(1440*((1-AC16)*AS16+(1-AD16)*AW16),0)/60,"")</f>
      </c>
      <c r="N16" s="13">
        <f>IF(T16=1,ROUND(1440*(IF(OR(H16="Sí",H16="Si",AC16=0),AC16*AR16+AD16*AV16,0)),0)/60,"")</f>
      </c>
      <c r="O16" s="13">
        <f>IF(T16=1,ROUND(1440*(IF(OR(H16="Sí",H16="Si",AC16=0),0,AC16*AR16+AD16*AV16)),0)/60,"")</f>
      </c>
      <c r="P16" s="13">
        <f>IF(T16=1,ROUND(1440*(IF(OR(H16="Sí",H16="Si",AC16=0),AC16*AS16+AD16*AW16,0)),0)/60,"")</f>
      </c>
      <c r="Q16" s="13">
        <f>IF(T16=1,ROUND(1440*(IF(OR(H16="Sí",H16="Si",AC16=0),0,AC16*AS16+AD16*AW16)),0)/60,"")</f>
      </c>
      <c r="R16" s="13">
        <f>IF(T16=1,ROUND(1440*(AC16*AT16+AD16*AX16),0)/60,"")</f>
      </c>
      <c r="S16" s="13">
        <f>IF(T16=1,ROUND(1440*(AC16*AU16+AD16*AY16),0)/60,"")</f>
      </c>
      <c r="T16">
        <f>IF(AND(ISNUMBER(E16),ISNUMBER(F16)),IF(AND(F16&gt;E16,YEAR(E16)=2026,(F16-E16)*1440&lt;=1140),1,0),0)</f>
      </c>
      <c r="U16">
        <f>IF(T16=1,MATCH(INT(E16),'Parámetros'!$A$5:$A$7,1),"")</f>
      </c>
      <c r="V16">
        <f>IF(T16=1,INDEX('Parámetros'!$C$5:$C$7,U16)/24,"")</f>
      </c>
      <c r="W16">
        <f>IF(T16=1,ROUND((F16-E16)*1440,0),"")</f>
      </c>
      <c r="X16">
        <f>IF(T16=1,MIN(N(G16),W16),"")</f>
      </c>
      <c r="Y16">
        <f>IF(T16=1,E16+(INT(W16/2)-INT(X16/2))/1440,"")</f>
      </c>
      <c r="Z16">
        <f>IF(T16=1,Y16+X16/1440,"")</f>
      </c>
      <c r="AA16">
        <f>IF(T16=1,MIN(F16,IF(E16+V16&lt;=Y16,E16+V16,E16+V16+X16/1440)),"")</f>
      </c>
      <c r="AB16">
        <f>IF(T16=1,INT(E16)+1,"")</f>
      </c>
      <c r="AC16">
        <f>IF(T16=1,IF(OR(WEEKDAY(AB16-1)=1,COUNTIF('Festivos 2026'!$A$5:$A$40,AB16-1)&gt;0),1,0),"")</f>
      </c>
      <c r="AD16">
        <f>IF(T16=1,IF(OR(WEEKDAY(AB16)=1,COUNTIF('Festivos 2026'!$A$5:$A$40,AB16)&gt;0),1,0),"")</f>
      </c>
      <c r="AE16">
        <f>IF(T16=1,IF(Z16&lt;=AA16,1,0),"")</f>
      </c>
      <c r="AF16">
        <f>IF(T16=1,MAX(0,MIN(AA16,AB16)-E16),"")</f>
      </c>
      <c r="AG16">
        <f>IF(T16=1,MAX(0,MIN(MIN(AA16,AB16),(AB16-1)+6/24)-E16)+MAX(0,MIN(AA16,AB16)-MAX(E16,(AB16-1)+19/24)),"")</f>
      </c>
      <c r="AH16">
        <f>IF(T16=1,MAX(0,AA16-MAX(E16,AB16)),"")</f>
      </c>
      <c r="AI16">
        <f>IF(T16=1,MAX(0,MIN(AA16,AB16+6/24)-MAX(E16,AB16))+MAX(0,AA16-MAX(MAX(E16,AB16),AB16+19/24)),"")</f>
      </c>
      <c r="AJ16">
        <f>IF(T16=1,MAX(0,MIN(F16,AB16)-AA16),"")</f>
      </c>
      <c r="AK16">
        <f>IF(T16=1,MAX(0,MIN(MIN(F16,AB16),(AB16-1)+6/24)-AA16)+MAX(0,MIN(F16,AB16)-MAX(AA16,(AB16-1)+19/24)),"")</f>
      </c>
      <c r="AL16">
        <f>IF(T16=1,MAX(0,F16-MAX(AA16,AB16)),"")</f>
      </c>
      <c r="AM16">
        <f>IF(T16=1,MAX(0,MIN(F16,AB16+6/24)-MAX(AA16,AB16))+MAX(0,F16-MAX(MAX(AA16,AB16),AB16+19/24)),"")</f>
      </c>
      <c r="AN16">
        <f>IF(T16=1,MAX(0,MIN(Z16,AB16)-Y16),"")</f>
      </c>
      <c r="AO16">
        <f>IF(T16=1,MAX(0,MIN(MIN(Z16,AB16),(AB16-1)+6/24)-Y16)+MAX(0,MIN(Z16,AB16)-MAX(Y16,(AB16-1)+19/24)),"")</f>
      </c>
      <c r="AP16">
        <f>IF(T16=1,MAX(0,Z16-MAX(Y16,AB16)),"")</f>
      </c>
      <c r="AQ16">
        <f>IF(T16=1,MAX(0,MIN(Z16,AB16+6/24)-MAX(Y16,AB16))+MAX(0,Z16-MAX(MAX(Y16,AB16),AB16+19/24)),"")</f>
      </c>
      <c r="AR16">
        <f>IF(T16=1,(AF16-AG16)-AE16*(AN16-AO16),"")</f>
      </c>
      <c r="AS16">
        <f>IF(T16=1,AG16-AE16*AO16,"")</f>
      </c>
      <c r="AT16">
        <f>IF(T16=1,(AJ16-AK16)-(1-AE16)*(AN16-AO16),"")</f>
      </c>
      <c r="AU16">
        <f>IF(T16=1,AK16-(1-AE16)*AO16,"")</f>
      </c>
      <c r="AV16">
        <f>IF(T16=1,(AH16-AI16)-AE16*(AP16-AQ16),"")</f>
      </c>
      <c r="AW16">
        <f>IF(T16=1,AI16-AE16*AQ16,"")</f>
      </c>
      <c r="AX16">
        <f>IF(T16=1,(AL16-AM16)-(1-AE16)*(AP16-AQ16),"")</f>
      </c>
      <c r="AY16">
        <f>IF(T16=1,AM16-(1-AE16)*AQ16,"")</f>
      </c>
    </row>
    <row r="17" spans="1:51" x14ac:dyDescent="0.25">
      <c r="A17" s="15"/>
      <c r="B17" s="15"/>
      <c r="C17" s="16"/>
      <c r="D17" s="11">
        <f>IF(J17="","",J17*(K17*INDEX('Parámetros'!$E$5:$E$7,U17)+L17*INDEX('Parámetros'!$F$5:$F$7,U17)+M17*INDEX('Parámetros'!$G$5:$G$7,U17)+N17*INDEX('Parámetros'!$H$5:$H$7,U17)+O17*INDEX('Parámetros'!$I$5:$I$7,U17)+P17*INDEX('Parámetros'!$J$5:$J$7,U17)+Q17*INDEX('Parámetros'!$K$5:$K$7,U17)+R17*INDEX('Parámetros'!$L$5:$L$7,U17)+S17*INDEX('Parámetros'!$M$5:$M$7,U17)))</f>
      </c>
      <c r="E17" s="17"/>
      <c r="F17" s="17"/>
      <c r="G17" s="15"/>
      <c r="H17" s="15"/>
      <c r="I17" s="13">
        <f>IF(AND(E17="",F17=""),"",IF(T17=1,(W17-X17)/60,"Revisa entrada y salida"))</f>
      </c>
      <c r="J17" s="14">
        <f>IF(OR(T17&lt;&gt;1,C17=""),"",C17/INDEX('Parámetros'!$D$5:$D$7,U17))</f>
      </c>
      <c r="K17" s="13">
        <f>IF(T17=1,ROUND(1440*((1-AC17)*AT17+(1-AD17)*AX17),0)/60,"")</f>
      </c>
      <c r="L17" s="13">
        <f>IF(T17=1,ROUND(1440*((1-AC17)*AU17+(1-AD17)*AY17),0)/60,"")</f>
      </c>
      <c r="M17" s="13">
        <f>IF(T17=1,ROUND(1440*((1-AC17)*AS17+(1-AD17)*AW17),0)/60,"")</f>
      </c>
      <c r="N17" s="13">
        <f>IF(T17=1,ROUND(1440*(IF(OR(H17="Sí",H17="Si",AC17=0),AC17*AR17+AD17*AV17,0)),0)/60,"")</f>
      </c>
      <c r="O17" s="13">
        <f>IF(T17=1,ROUND(1440*(IF(OR(H17="Sí",H17="Si",AC17=0),0,AC17*AR17+AD17*AV17)),0)/60,"")</f>
      </c>
      <c r="P17" s="13">
        <f>IF(T17=1,ROUND(1440*(IF(OR(H17="Sí",H17="Si",AC17=0),AC17*AS17+AD17*AW17,0)),0)/60,"")</f>
      </c>
      <c r="Q17" s="13">
        <f>IF(T17=1,ROUND(1440*(IF(OR(H17="Sí",H17="Si",AC17=0),0,AC17*AS17+AD17*AW17)),0)/60,"")</f>
      </c>
      <c r="R17" s="13">
        <f>IF(T17=1,ROUND(1440*(AC17*AT17+AD17*AX17),0)/60,"")</f>
      </c>
      <c r="S17" s="13">
        <f>IF(T17=1,ROUND(1440*(AC17*AU17+AD17*AY17),0)/60,"")</f>
      </c>
      <c r="T17">
        <f>IF(AND(ISNUMBER(E17),ISNUMBER(F17)),IF(AND(F17&gt;E17,YEAR(E17)=2026,(F17-E17)*1440&lt;=1140),1,0),0)</f>
      </c>
      <c r="U17">
        <f>IF(T17=1,MATCH(INT(E17),'Parámetros'!$A$5:$A$7,1),"")</f>
      </c>
      <c r="V17">
        <f>IF(T17=1,INDEX('Parámetros'!$C$5:$C$7,U17)/24,"")</f>
      </c>
      <c r="W17">
        <f>IF(T17=1,ROUND((F17-E17)*1440,0),"")</f>
      </c>
      <c r="X17">
        <f>IF(T17=1,MIN(N(G17),W17),"")</f>
      </c>
      <c r="Y17">
        <f>IF(T17=1,E17+(INT(W17/2)-INT(X17/2))/1440,"")</f>
      </c>
      <c r="Z17">
        <f>IF(T17=1,Y17+X17/1440,"")</f>
      </c>
      <c r="AA17">
        <f>IF(T17=1,MIN(F17,IF(E17+V17&lt;=Y17,E17+V17,E17+V17+X17/1440)),"")</f>
      </c>
      <c r="AB17">
        <f>IF(T17=1,INT(E17)+1,"")</f>
      </c>
      <c r="AC17">
        <f>IF(T17=1,IF(OR(WEEKDAY(AB17-1)=1,COUNTIF('Festivos 2026'!$A$5:$A$40,AB17-1)&gt;0),1,0),"")</f>
      </c>
      <c r="AD17">
        <f>IF(T17=1,IF(OR(WEEKDAY(AB17)=1,COUNTIF('Festivos 2026'!$A$5:$A$40,AB17)&gt;0),1,0),"")</f>
      </c>
      <c r="AE17">
        <f>IF(T17=1,IF(Z17&lt;=AA17,1,0),"")</f>
      </c>
      <c r="AF17">
        <f>IF(T17=1,MAX(0,MIN(AA17,AB17)-E17),"")</f>
      </c>
      <c r="AG17">
        <f>IF(T17=1,MAX(0,MIN(MIN(AA17,AB17),(AB17-1)+6/24)-E17)+MAX(0,MIN(AA17,AB17)-MAX(E17,(AB17-1)+19/24)),"")</f>
      </c>
      <c r="AH17">
        <f>IF(T17=1,MAX(0,AA17-MAX(E17,AB17)),"")</f>
      </c>
      <c r="AI17">
        <f>IF(T17=1,MAX(0,MIN(AA17,AB17+6/24)-MAX(E17,AB17))+MAX(0,AA17-MAX(MAX(E17,AB17),AB17+19/24)),"")</f>
      </c>
      <c r="AJ17">
        <f>IF(T17=1,MAX(0,MIN(F17,AB17)-AA17),"")</f>
      </c>
      <c r="AK17">
        <f>IF(T17=1,MAX(0,MIN(MIN(F17,AB17),(AB17-1)+6/24)-AA17)+MAX(0,MIN(F17,AB17)-MAX(AA17,(AB17-1)+19/24)),"")</f>
      </c>
      <c r="AL17">
        <f>IF(T17=1,MAX(0,F17-MAX(AA17,AB17)),"")</f>
      </c>
      <c r="AM17">
        <f>IF(T17=1,MAX(0,MIN(F17,AB17+6/24)-MAX(AA17,AB17))+MAX(0,F17-MAX(MAX(AA17,AB17),AB17+19/24)),"")</f>
      </c>
      <c r="AN17">
        <f>IF(T17=1,MAX(0,MIN(Z17,AB17)-Y17),"")</f>
      </c>
      <c r="AO17">
        <f>IF(T17=1,MAX(0,MIN(MIN(Z17,AB17),(AB17-1)+6/24)-Y17)+MAX(0,MIN(Z17,AB17)-MAX(Y17,(AB17-1)+19/24)),"")</f>
      </c>
      <c r="AP17">
        <f>IF(T17=1,MAX(0,Z17-MAX(Y17,AB17)),"")</f>
      </c>
      <c r="AQ17">
        <f>IF(T17=1,MAX(0,MIN(Z17,AB17+6/24)-MAX(Y17,AB17))+MAX(0,Z17-MAX(MAX(Y17,AB17),AB17+19/24)),"")</f>
      </c>
      <c r="AR17">
        <f>IF(T17=1,(AF17-AG17)-AE17*(AN17-AO17),"")</f>
      </c>
      <c r="AS17">
        <f>IF(T17=1,AG17-AE17*AO17,"")</f>
      </c>
      <c r="AT17">
        <f>IF(T17=1,(AJ17-AK17)-(1-AE17)*(AN17-AO17),"")</f>
      </c>
      <c r="AU17">
        <f>IF(T17=1,AK17-(1-AE17)*AO17,"")</f>
      </c>
      <c r="AV17">
        <f>IF(T17=1,(AH17-AI17)-AE17*(AP17-AQ17),"")</f>
      </c>
      <c r="AW17">
        <f>IF(T17=1,AI17-AE17*AQ17,"")</f>
      </c>
      <c r="AX17">
        <f>IF(T17=1,(AL17-AM17)-(1-AE17)*(AP17-AQ17),"")</f>
      </c>
      <c r="AY17">
        <f>IF(T17=1,AM17-(1-AE17)*AQ17,"")</f>
      </c>
    </row>
    <row r="18" spans="1:51" x14ac:dyDescent="0.25">
      <c r="A18" s="15"/>
      <c r="B18" s="15"/>
      <c r="C18" s="16"/>
      <c r="D18" s="11">
        <f>IF(J18="","",J18*(K18*INDEX('Parámetros'!$E$5:$E$7,U18)+L18*INDEX('Parámetros'!$F$5:$F$7,U18)+M18*INDEX('Parámetros'!$G$5:$G$7,U18)+N18*INDEX('Parámetros'!$H$5:$H$7,U18)+O18*INDEX('Parámetros'!$I$5:$I$7,U18)+P18*INDEX('Parámetros'!$J$5:$J$7,U18)+Q18*INDEX('Parámetros'!$K$5:$K$7,U18)+R18*INDEX('Parámetros'!$L$5:$L$7,U18)+S18*INDEX('Parámetros'!$M$5:$M$7,U18)))</f>
      </c>
      <c r="E18" s="17"/>
      <c r="F18" s="17"/>
      <c r="G18" s="15"/>
      <c r="H18" s="15"/>
      <c r="I18" s="13">
        <f>IF(AND(E18="",F18=""),"",IF(T18=1,(W18-X18)/60,"Revisa entrada y salida"))</f>
      </c>
      <c r="J18" s="14">
        <f>IF(OR(T18&lt;&gt;1,C18=""),"",C18/INDEX('Parámetros'!$D$5:$D$7,U18))</f>
      </c>
      <c r="K18" s="13">
        <f>IF(T18=1,ROUND(1440*((1-AC18)*AT18+(1-AD18)*AX18),0)/60,"")</f>
      </c>
      <c r="L18" s="13">
        <f>IF(T18=1,ROUND(1440*((1-AC18)*AU18+(1-AD18)*AY18),0)/60,"")</f>
      </c>
      <c r="M18" s="13">
        <f>IF(T18=1,ROUND(1440*((1-AC18)*AS18+(1-AD18)*AW18),0)/60,"")</f>
      </c>
      <c r="N18" s="13">
        <f>IF(T18=1,ROUND(1440*(IF(OR(H18="Sí",H18="Si",AC18=0),AC18*AR18+AD18*AV18,0)),0)/60,"")</f>
      </c>
      <c r="O18" s="13">
        <f>IF(T18=1,ROUND(1440*(IF(OR(H18="Sí",H18="Si",AC18=0),0,AC18*AR18+AD18*AV18)),0)/60,"")</f>
      </c>
      <c r="P18" s="13">
        <f>IF(T18=1,ROUND(1440*(IF(OR(H18="Sí",H18="Si",AC18=0),AC18*AS18+AD18*AW18,0)),0)/60,"")</f>
      </c>
      <c r="Q18" s="13">
        <f>IF(T18=1,ROUND(1440*(IF(OR(H18="Sí",H18="Si",AC18=0),0,AC18*AS18+AD18*AW18)),0)/60,"")</f>
      </c>
      <c r="R18" s="13">
        <f>IF(T18=1,ROUND(1440*(AC18*AT18+AD18*AX18),0)/60,"")</f>
      </c>
      <c r="S18" s="13">
        <f>IF(T18=1,ROUND(1440*(AC18*AU18+AD18*AY18),0)/60,"")</f>
      </c>
      <c r="T18">
        <f>IF(AND(ISNUMBER(E18),ISNUMBER(F18)),IF(AND(F18&gt;E18,YEAR(E18)=2026,(F18-E18)*1440&lt;=1140),1,0),0)</f>
      </c>
      <c r="U18">
        <f>IF(T18=1,MATCH(INT(E18),'Parámetros'!$A$5:$A$7,1),"")</f>
      </c>
      <c r="V18">
        <f>IF(T18=1,INDEX('Parámetros'!$C$5:$C$7,U18)/24,"")</f>
      </c>
      <c r="W18">
        <f>IF(T18=1,ROUND((F18-E18)*1440,0),"")</f>
      </c>
      <c r="X18">
        <f>IF(T18=1,MIN(N(G18),W18),"")</f>
      </c>
      <c r="Y18">
        <f>IF(T18=1,E18+(INT(W18/2)-INT(X18/2))/1440,"")</f>
      </c>
      <c r="Z18">
        <f>IF(T18=1,Y18+X18/1440,"")</f>
      </c>
      <c r="AA18">
        <f>IF(T18=1,MIN(F18,IF(E18+V18&lt;=Y18,E18+V18,E18+V18+X18/1440)),"")</f>
      </c>
      <c r="AB18">
        <f>IF(T18=1,INT(E18)+1,"")</f>
      </c>
      <c r="AC18">
        <f>IF(T18=1,IF(OR(WEEKDAY(AB18-1)=1,COUNTIF('Festivos 2026'!$A$5:$A$40,AB18-1)&gt;0),1,0),"")</f>
      </c>
      <c r="AD18">
        <f>IF(T18=1,IF(OR(WEEKDAY(AB18)=1,COUNTIF('Festivos 2026'!$A$5:$A$40,AB18)&gt;0),1,0),"")</f>
      </c>
      <c r="AE18">
        <f>IF(T18=1,IF(Z18&lt;=AA18,1,0),"")</f>
      </c>
      <c r="AF18">
        <f>IF(T18=1,MAX(0,MIN(AA18,AB18)-E18),"")</f>
      </c>
      <c r="AG18">
        <f>IF(T18=1,MAX(0,MIN(MIN(AA18,AB18),(AB18-1)+6/24)-E18)+MAX(0,MIN(AA18,AB18)-MAX(E18,(AB18-1)+19/24)),"")</f>
      </c>
      <c r="AH18">
        <f>IF(T18=1,MAX(0,AA18-MAX(E18,AB18)),"")</f>
      </c>
      <c r="AI18">
        <f>IF(T18=1,MAX(0,MIN(AA18,AB18+6/24)-MAX(E18,AB18))+MAX(0,AA18-MAX(MAX(E18,AB18),AB18+19/24)),"")</f>
      </c>
      <c r="AJ18">
        <f>IF(T18=1,MAX(0,MIN(F18,AB18)-AA18),"")</f>
      </c>
      <c r="AK18">
        <f>IF(T18=1,MAX(0,MIN(MIN(F18,AB18),(AB18-1)+6/24)-AA18)+MAX(0,MIN(F18,AB18)-MAX(AA18,(AB18-1)+19/24)),"")</f>
      </c>
      <c r="AL18">
        <f>IF(T18=1,MAX(0,F18-MAX(AA18,AB18)),"")</f>
      </c>
      <c r="AM18">
        <f>IF(T18=1,MAX(0,MIN(F18,AB18+6/24)-MAX(AA18,AB18))+MAX(0,F18-MAX(MAX(AA18,AB18),AB18+19/24)),"")</f>
      </c>
      <c r="AN18">
        <f>IF(T18=1,MAX(0,MIN(Z18,AB18)-Y18),"")</f>
      </c>
      <c r="AO18">
        <f>IF(T18=1,MAX(0,MIN(MIN(Z18,AB18),(AB18-1)+6/24)-Y18)+MAX(0,MIN(Z18,AB18)-MAX(Y18,(AB18-1)+19/24)),"")</f>
      </c>
      <c r="AP18">
        <f>IF(T18=1,MAX(0,Z18-MAX(Y18,AB18)),"")</f>
      </c>
      <c r="AQ18">
        <f>IF(T18=1,MAX(0,MIN(Z18,AB18+6/24)-MAX(Y18,AB18))+MAX(0,Z18-MAX(MAX(Y18,AB18),AB18+19/24)),"")</f>
      </c>
      <c r="AR18">
        <f>IF(T18=1,(AF18-AG18)-AE18*(AN18-AO18),"")</f>
      </c>
      <c r="AS18">
        <f>IF(T18=1,AG18-AE18*AO18,"")</f>
      </c>
      <c r="AT18">
        <f>IF(T18=1,(AJ18-AK18)-(1-AE18)*(AN18-AO18),"")</f>
      </c>
      <c r="AU18">
        <f>IF(T18=1,AK18-(1-AE18)*AO18,"")</f>
      </c>
      <c r="AV18">
        <f>IF(T18=1,(AH18-AI18)-AE18*(AP18-AQ18),"")</f>
      </c>
      <c r="AW18">
        <f>IF(T18=1,AI18-AE18*AQ18,"")</f>
      </c>
      <c r="AX18">
        <f>IF(T18=1,(AL18-AM18)-(1-AE18)*(AP18-AQ18),"")</f>
      </c>
      <c r="AY18">
        <f>IF(T18=1,AM18-(1-AE18)*AQ18,"")</f>
      </c>
    </row>
    <row r="19" spans="1:51" x14ac:dyDescent="0.25">
      <c r="A19" s="15"/>
      <c r="B19" s="15"/>
      <c r="C19" s="16"/>
      <c r="D19" s="11">
        <f>IF(J19="","",J19*(K19*INDEX('Parámetros'!$E$5:$E$7,U19)+L19*INDEX('Parámetros'!$F$5:$F$7,U19)+M19*INDEX('Parámetros'!$G$5:$G$7,U19)+N19*INDEX('Parámetros'!$H$5:$H$7,U19)+O19*INDEX('Parámetros'!$I$5:$I$7,U19)+P19*INDEX('Parámetros'!$J$5:$J$7,U19)+Q19*INDEX('Parámetros'!$K$5:$K$7,U19)+R19*INDEX('Parámetros'!$L$5:$L$7,U19)+S19*INDEX('Parámetros'!$M$5:$M$7,U19)))</f>
      </c>
      <c r="E19" s="17"/>
      <c r="F19" s="17"/>
      <c r="G19" s="15"/>
      <c r="H19" s="15"/>
      <c r="I19" s="13">
        <f>IF(AND(E19="",F19=""),"",IF(T19=1,(W19-X19)/60,"Revisa entrada y salida"))</f>
      </c>
      <c r="J19" s="14">
        <f>IF(OR(T19&lt;&gt;1,C19=""),"",C19/INDEX('Parámetros'!$D$5:$D$7,U19))</f>
      </c>
      <c r="K19" s="13">
        <f>IF(T19=1,ROUND(1440*((1-AC19)*AT19+(1-AD19)*AX19),0)/60,"")</f>
      </c>
      <c r="L19" s="13">
        <f>IF(T19=1,ROUND(1440*((1-AC19)*AU19+(1-AD19)*AY19),0)/60,"")</f>
      </c>
      <c r="M19" s="13">
        <f>IF(T19=1,ROUND(1440*((1-AC19)*AS19+(1-AD19)*AW19),0)/60,"")</f>
      </c>
      <c r="N19" s="13">
        <f>IF(T19=1,ROUND(1440*(IF(OR(H19="Sí",H19="Si",AC19=0),AC19*AR19+AD19*AV19,0)),0)/60,"")</f>
      </c>
      <c r="O19" s="13">
        <f>IF(T19=1,ROUND(1440*(IF(OR(H19="Sí",H19="Si",AC19=0),0,AC19*AR19+AD19*AV19)),0)/60,"")</f>
      </c>
      <c r="P19" s="13">
        <f>IF(T19=1,ROUND(1440*(IF(OR(H19="Sí",H19="Si",AC19=0),AC19*AS19+AD19*AW19,0)),0)/60,"")</f>
      </c>
      <c r="Q19" s="13">
        <f>IF(T19=1,ROUND(1440*(IF(OR(H19="Sí",H19="Si",AC19=0),0,AC19*AS19+AD19*AW19)),0)/60,"")</f>
      </c>
      <c r="R19" s="13">
        <f>IF(T19=1,ROUND(1440*(AC19*AT19+AD19*AX19),0)/60,"")</f>
      </c>
      <c r="S19" s="13">
        <f>IF(T19=1,ROUND(1440*(AC19*AU19+AD19*AY19),0)/60,"")</f>
      </c>
      <c r="T19">
        <f>IF(AND(ISNUMBER(E19),ISNUMBER(F19)),IF(AND(F19&gt;E19,YEAR(E19)=2026,(F19-E19)*1440&lt;=1140),1,0),0)</f>
      </c>
      <c r="U19">
        <f>IF(T19=1,MATCH(INT(E19),'Parámetros'!$A$5:$A$7,1),"")</f>
      </c>
      <c r="V19">
        <f>IF(T19=1,INDEX('Parámetros'!$C$5:$C$7,U19)/24,"")</f>
      </c>
      <c r="W19">
        <f>IF(T19=1,ROUND((F19-E19)*1440,0),"")</f>
      </c>
      <c r="X19">
        <f>IF(T19=1,MIN(N(G19),W19),"")</f>
      </c>
      <c r="Y19">
        <f>IF(T19=1,E19+(INT(W19/2)-INT(X19/2))/1440,"")</f>
      </c>
      <c r="Z19">
        <f>IF(T19=1,Y19+X19/1440,"")</f>
      </c>
      <c r="AA19">
        <f>IF(T19=1,MIN(F19,IF(E19+V19&lt;=Y19,E19+V19,E19+V19+X19/1440)),"")</f>
      </c>
      <c r="AB19">
        <f>IF(T19=1,INT(E19)+1,"")</f>
      </c>
      <c r="AC19">
        <f>IF(T19=1,IF(OR(WEEKDAY(AB19-1)=1,COUNTIF('Festivos 2026'!$A$5:$A$40,AB19-1)&gt;0),1,0),"")</f>
      </c>
      <c r="AD19">
        <f>IF(T19=1,IF(OR(WEEKDAY(AB19)=1,COUNTIF('Festivos 2026'!$A$5:$A$40,AB19)&gt;0),1,0),"")</f>
      </c>
      <c r="AE19">
        <f>IF(T19=1,IF(Z19&lt;=AA19,1,0),"")</f>
      </c>
      <c r="AF19">
        <f>IF(T19=1,MAX(0,MIN(AA19,AB19)-E19),"")</f>
      </c>
      <c r="AG19">
        <f>IF(T19=1,MAX(0,MIN(MIN(AA19,AB19),(AB19-1)+6/24)-E19)+MAX(0,MIN(AA19,AB19)-MAX(E19,(AB19-1)+19/24)),"")</f>
      </c>
      <c r="AH19">
        <f>IF(T19=1,MAX(0,AA19-MAX(E19,AB19)),"")</f>
      </c>
      <c r="AI19">
        <f>IF(T19=1,MAX(0,MIN(AA19,AB19+6/24)-MAX(E19,AB19))+MAX(0,AA19-MAX(MAX(E19,AB19),AB19+19/24)),"")</f>
      </c>
      <c r="AJ19">
        <f>IF(T19=1,MAX(0,MIN(F19,AB19)-AA19),"")</f>
      </c>
      <c r="AK19">
        <f>IF(T19=1,MAX(0,MIN(MIN(F19,AB19),(AB19-1)+6/24)-AA19)+MAX(0,MIN(F19,AB19)-MAX(AA19,(AB19-1)+19/24)),"")</f>
      </c>
      <c r="AL19">
        <f>IF(T19=1,MAX(0,F19-MAX(AA19,AB19)),"")</f>
      </c>
      <c r="AM19">
        <f>IF(T19=1,MAX(0,MIN(F19,AB19+6/24)-MAX(AA19,AB19))+MAX(0,F19-MAX(MAX(AA19,AB19),AB19+19/24)),"")</f>
      </c>
      <c r="AN19">
        <f>IF(T19=1,MAX(0,MIN(Z19,AB19)-Y19),"")</f>
      </c>
      <c r="AO19">
        <f>IF(T19=1,MAX(0,MIN(MIN(Z19,AB19),(AB19-1)+6/24)-Y19)+MAX(0,MIN(Z19,AB19)-MAX(Y19,(AB19-1)+19/24)),"")</f>
      </c>
      <c r="AP19">
        <f>IF(T19=1,MAX(0,Z19-MAX(Y19,AB19)),"")</f>
      </c>
      <c r="AQ19">
        <f>IF(T19=1,MAX(0,MIN(Z19,AB19+6/24)-MAX(Y19,AB19))+MAX(0,Z19-MAX(MAX(Y19,AB19),AB19+19/24)),"")</f>
      </c>
      <c r="AR19">
        <f>IF(T19=1,(AF19-AG19)-AE19*(AN19-AO19),"")</f>
      </c>
      <c r="AS19">
        <f>IF(T19=1,AG19-AE19*AO19,"")</f>
      </c>
      <c r="AT19">
        <f>IF(T19=1,(AJ19-AK19)-(1-AE19)*(AN19-AO19),"")</f>
      </c>
      <c r="AU19">
        <f>IF(T19=1,AK19-(1-AE19)*AO19,"")</f>
      </c>
      <c r="AV19">
        <f>IF(T19=1,(AH19-AI19)-AE19*(AP19-AQ19),"")</f>
      </c>
      <c r="AW19">
        <f>IF(T19=1,AI19-AE19*AQ19,"")</f>
      </c>
      <c r="AX19">
        <f>IF(T19=1,(AL19-AM19)-(1-AE19)*(AP19-AQ19),"")</f>
      </c>
      <c r="AY19">
        <f>IF(T19=1,AM19-(1-AE19)*AQ19,"")</f>
      </c>
    </row>
    <row r="20" spans="1:51" x14ac:dyDescent="0.25">
      <c r="A20" s="15"/>
      <c r="B20" s="15"/>
      <c r="C20" s="16"/>
      <c r="D20" s="11">
        <f>IF(J20="","",J20*(K20*INDEX('Parámetros'!$E$5:$E$7,U20)+L20*INDEX('Parámetros'!$F$5:$F$7,U20)+M20*INDEX('Parámetros'!$G$5:$G$7,U20)+N20*INDEX('Parámetros'!$H$5:$H$7,U20)+O20*INDEX('Parámetros'!$I$5:$I$7,U20)+P20*INDEX('Parámetros'!$J$5:$J$7,U20)+Q20*INDEX('Parámetros'!$K$5:$K$7,U20)+R20*INDEX('Parámetros'!$L$5:$L$7,U20)+S20*INDEX('Parámetros'!$M$5:$M$7,U20)))</f>
      </c>
      <c r="E20" s="17"/>
      <c r="F20" s="17"/>
      <c r="G20" s="15"/>
      <c r="H20" s="15"/>
      <c r="I20" s="13">
        <f>IF(AND(E20="",F20=""),"",IF(T20=1,(W20-X20)/60,"Revisa entrada y salida"))</f>
      </c>
      <c r="J20" s="14">
        <f>IF(OR(T20&lt;&gt;1,C20=""),"",C20/INDEX('Parámetros'!$D$5:$D$7,U20))</f>
      </c>
      <c r="K20" s="13">
        <f>IF(T20=1,ROUND(1440*((1-AC20)*AT20+(1-AD20)*AX20),0)/60,"")</f>
      </c>
      <c r="L20" s="13">
        <f>IF(T20=1,ROUND(1440*((1-AC20)*AU20+(1-AD20)*AY20),0)/60,"")</f>
      </c>
      <c r="M20" s="13">
        <f>IF(T20=1,ROUND(1440*((1-AC20)*AS20+(1-AD20)*AW20),0)/60,"")</f>
      </c>
      <c r="N20" s="13">
        <f>IF(T20=1,ROUND(1440*(IF(OR(H20="Sí",H20="Si",AC20=0),AC20*AR20+AD20*AV20,0)),0)/60,"")</f>
      </c>
      <c r="O20" s="13">
        <f>IF(T20=1,ROUND(1440*(IF(OR(H20="Sí",H20="Si",AC20=0),0,AC20*AR20+AD20*AV20)),0)/60,"")</f>
      </c>
      <c r="P20" s="13">
        <f>IF(T20=1,ROUND(1440*(IF(OR(H20="Sí",H20="Si",AC20=0),AC20*AS20+AD20*AW20,0)),0)/60,"")</f>
      </c>
      <c r="Q20" s="13">
        <f>IF(T20=1,ROUND(1440*(IF(OR(H20="Sí",H20="Si",AC20=0),0,AC20*AS20+AD20*AW20)),0)/60,"")</f>
      </c>
      <c r="R20" s="13">
        <f>IF(T20=1,ROUND(1440*(AC20*AT20+AD20*AX20),0)/60,"")</f>
      </c>
      <c r="S20" s="13">
        <f>IF(T20=1,ROUND(1440*(AC20*AU20+AD20*AY20),0)/60,"")</f>
      </c>
      <c r="T20">
        <f>IF(AND(ISNUMBER(E20),ISNUMBER(F20)),IF(AND(F20&gt;E20,YEAR(E20)=2026,(F20-E20)*1440&lt;=1140),1,0),0)</f>
      </c>
      <c r="U20">
        <f>IF(T20=1,MATCH(INT(E20),'Parámetros'!$A$5:$A$7,1),"")</f>
      </c>
      <c r="V20">
        <f>IF(T20=1,INDEX('Parámetros'!$C$5:$C$7,U20)/24,"")</f>
      </c>
      <c r="W20">
        <f>IF(T20=1,ROUND((F20-E20)*1440,0),"")</f>
      </c>
      <c r="X20">
        <f>IF(T20=1,MIN(N(G20),W20),"")</f>
      </c>
      <c r="Y20">
        <f>IF(T20=1,E20+(INT(W20/2)-INT(X20/2))/1440,"")</f>
      </c>
      <c r="Z20">
        <f>IF(T20=1,Y20+X20/1440,"")</f>
      </c>
      <c r="AA20">
        <f>IF(T20=1,MIN(F20,IF(E20+V20&lt;=Y20,E20+V20,E20+V20+X20/1440)),"")</f>
      </c>
      <c r="AB20">
        <f>IF(T20=1,INT(E20)+1,"")</f>
      </c>
      <c r="AC20">
        <f>IF(T20=1,IF(OR(WEEKDAY(AB20-1)=1,COUNTIF('Festivos 2026'!$A$5:$A$40,AB20-1)&gt;0),1,0),"")</f>
      </c>
      <c r="AD20">
        <f>IF(T20=1,IF(OR(WEEKDAY(AB20)=1,COUNTIF('Festivos 2026'!$A$5:$A$40,AB20)&gt;0),1,0),"")</f>
      </c>
      <c r="AE20">
        <f>IF(T20=1,IF(Z20&lt;=AA20,1,0),"")</f>
      </c>
      <c r="AF20">
        <f>IF(T20=1,MAX(0,MIN(AA20,AB20)-E20),"")</f>
      </c>
      <c r="AG20">
        <f>IF(T20=1,MAX(0,MIN(MIN(AA20,AB20),(AB20-1)+6/24)-E20)+MAX(0,MIN(AA20,AB20)-MAX(E20,(AB20-1)+19/24)),"")</f>
      </c>
      <c r="AH20">
        <f>IF(T20=1,MAX(0,AA20-MAX(E20,AB20)),"")</f>
      </c>
      <c r="AI20">
        <f>IF(T20=1,MAX(0,MIN(AA20,AB20+6/24)-MAX(E20,AB20))+MAX(0,AA20-MAX(MAX(E20,AB20),AB20+19/24)),"")</f>
      </c>
      <c r="AJ20">
        <f>IF(T20=1,MAX(0,MIN(F20,AB20)-AA20),"")</f>
      </c>
      <c r="AK20">
        <f>IF(T20=1,MAX(0,MIN(MIN(F20,AB20),(AB20-1)+6/24)-AA20)+MAX(0,MIN(F20,AB20)-MAX(AA20,(AB20-1)+19/24)),"")</f>
      </c>
      <c r="AL20">
        <f>IF(T20=1,MAX(0,F20-MAX(AA20,AB20)),"")</f>
      </c>
      <c r="AM20">
        <f>IF(T20=1,MAX(0,MIN(F20,AB20+6/24)-MAX(AA20,AB20))+MAX(0,F20-MAX(MAX(AA20,AB20),AB20+19/24)),"")</f>
      </c>
      <c r="AN20">
        <f>IF(T20=1,MAX(0,MIN(Z20,AB20)-Y20),"")</f>
      </c>
      <c r="AO20">
        <f>IF(T20=1,MAX(0,MIN(MIN(Z20,AB20),(AB20-1)+6/24)-Y20)+MAX(0,MIN(Z20,AB20)-MAX(Y20,(AB20-1)+19/24)),"")</f>
      </c>
      <c r="AP20">
        <f>IF(T20=1,MAX(0,Z20-MAX(Y20,AB20)),"")</f>
      </c>
      <c r="AQ20">
        <f>IF(T20=1,MAX(0,MIN(Z20,AB20+6/24)-MAX(Y20,AB20))+MAX(0,Z20-MAX(MAX(Y20,AB20),AB20+19/24)),"")</f>
      </c>
      <c r="AR20">
        <f>IF(T20=1,(AF20-AG20)-AE20*(AN20-AO20),"")</f>
      </c>
      <c r="AS20">
        <f>IF(T20=1,AG20-AE20*AO20,"")</f>
      </c>
      <c r="AT20">
        <f>IF(T20=1,(AJ20-AK20)-(1-AE20)*(AN20-AO20),"")</f>
      </c>
      <c r="AU20">
        <f>IF(T20=1,AK20-(1-AE20)*AO20,"")</f>
      </c>
      <c r="AV20">
        <f>IF(T20=1,(AH20-AI20)-AE20*(AP20-AQ20),"")</f>
      </c>
      <c r="AW20">
        <f>IF(T20=1,AI20-AE20*AQ20,"")</f>
      </c>
      <c r="AX20">
        <f>IF(T20=1,(AL20-AM20)-(1-AE20)*(AP20-AQ20),"")</f>
      </c>
      <c r="AY20">
        <f>IF(T20=1,AM20-(1-AE20)*AQ20,"")</f>
      </c>
    </row>
    <row r="21" spans="1:51" x14ac:dyDescent="0.25">
      <c r="A21" s="15"/>
      <c r="B21" s="15"/>
      <c r="C21" s="16"/>
      <c r="D21" s="11">
        <f>IF(J21="","",J21*(K21*INDEX('Parámetros'!$E$5:$E$7,U21)+L21*INDEX('Parámetros'!$F$5:$F$7,U21)+M21*INDEX('Parámetros'!$G$5:$G$7,U21)+N21*INDEX('Parámetros'!$H$5:$H$7,U21)+O21*INDEX('Parámetros'!$I$5:$I$7,U21)+P21*INDEX('Parámetros'!$J$5:$J$7,U21)+Q21*INDEX('Parámetros'!$K$5:$K$7,U21)+R21*INDEX('Parámetros'!$L$5:$L$7,U21)+S21*INDEX('Parámetros'!$M$5:$M$7,U21)))</f>
      </c>
      <c r="E21" s="17"/>
      <c r="F21" s="17"/>
      <c r="G21" s="15"/>
      <c r="H21" s="15"/>
      <c r="I21" s="13">
        <f>IF(AND(E21="",F21=""),"",IF(T21=1,(W21-X21)/60,"Revisa entrada y salida"))</f>
      </c>
      <c r="J21" s="14">
        <f>IF(OR(T21&lt;&gt;1,C21=""),"",C21/INDEX('Parámetros'!$D$5:$D$7,U21))</f>
      </c>
      <c r="K21" s="13">
        <f>IF(T21=1,ROUND(1440*((1-AC21)*AT21+(1-AD21)*AX21),0)/60,"")</f>
      </c>
      <c r="L21" s="13">
        <f>IF(T21=1,ROUND(1440*((1-AC21)*AU21+(1-AD21)*AY21),0)/60,"")</f>
      </c>
      <c r="M21" s="13">
        <f>IF(T21=1,ROUND(1440*((1-AC21)*AS21+(1-AD21)*AW21),0)/60,"")</f>
      </c>
      <c r="N21" s="13">
        <f>IF(T21=1,ROUND(1440*(IF(OR(H21="Sí",H21="Si",AC21=0),AC21*AR21+AD21*AV21,0)),0)/60,"")</f>
      </c>
      <c r="O21" s="13">
        <f>IF(T21=1,ROUND(1440*(IF(OR(H21="Sí",H21="Si",AC21=0),0,AC21*AR21+AD21*AV21)),0)/60,"")</f>
      </c>
      <c r="P21" s="13">
        <f>IF(T21=1,ROUND(1440*(IF(OR(H21="Sí",H21="Si",AC21=0),AC21*AS21+AD21*AW21,0)),0)/60,"")</f>
      </c>
      <c r="Q21" s="13">
        <f>IF(T21=1,ROUND(1440*(IF(OR(H21="Sí",H21="Si",AC21=0),0,AC21*AS21+AD21*AW21)),0)/60,"")</f>
      </c>
      <c r="R21" s="13">
        <f>IF(T21=1,ROUND(1440*(AC21*AT21+AD21*AX21),0)/60,"")</f>
      </c>
      <c r="S21" s="13">
        <f>IF(T21=1,ROUND(1440*(AC21*AU21+AD21*AY21),0)/60,"")</f>
      </c>
      <c r="T21">
        <f>IF(AND(ISNUMBER(E21),ISNUMBER(F21)),IF(AND(F21&gt;E21,YEAR(E21)=2026,(F21-E21)*1440&lt;=1140),1,0),0)</f>
      </c>
      <c r="U21">
        <f>IF(T21=1,MATCH(INT(E21),'Parámetros'!$A$5:$A$7,1),"")</f>
      </c>
      <c r="V21">
        <f>IF(T21=1,INDEX('Parámetros'!$C$5:$C$7,U21)/24,"")</f>
      </c>
      <c r="W21">
        <f>IF(T21=1,ROUND((F21-E21)*1440,0),"")</f>
      </c>
      <c r="X21">
        <f>IF(T21=1,MIN(N(G21),W21),"")</f>
      </c>
      <c r="Y21">
        <f>IF(T21=1,E21+(INT(W21/2)-INT(X21/2))/1440,"")</f>
      </c>
      <c r="Z21">
        <f>IF(T21=1,Y21+X21/1440,"")</f>
      </c>
      <c r="AA21">
        <f>IF(T21=1,MIN(F21,IF(E21+V21&lt;=Y21,E21+V21,E21+V21+X21/1440)),"")</f>
      </c>
      <c r="AB21">
        <f>IF(T21=1,INT(E21)+1,"")</f>
      </c>
      <c r="AC21">
        <f>IF(T21=1,IF(OR(WEEKDAY(AB21-1)=1,COUNTIF('Festivos 2026'!$A$5:$A$40,AB21-1)&gt;0),1,0),"")</f>
      </c>
      <c r="AD21">
        <f>IF(T21=1,IF(OR(WEEKDAY(AB21)=1,COUNTIF('Festivos 2026'!$A$5:$A$40,AB21)&gt;0),1,0),"")</f>
      </c>
      <c r="AE21">
        <f>IF(T21=1,IF(Z21&lt;=AA21,1,0),"")</f>
      </c>
      <c r="AF21">
        <f>IF(T21=1,MAX(0,MIN(AA21,AB21)-E21),"")</f>
      </c>
      <c r="AG21">
        <f>IF(T21=1,MAX(0,MIN(MIN(AA21,AB21),(AB21-1)+6/24)-E21)+MAX(0,MIN(AA21,AB21)-MAX(E21,(AB21-1)+19/24)),"")</f>
      </c>
      <c r="AH21">
        <f>IF(T21=1,MAX(0,AA21-MAX(E21,AB21)),"")</f>
      </c>
      <c r="AI21">
        <f>IF(T21=1,MAX(0,MIN(AA21,AB21+6/24)-MAX(E21,AB21))+MAX(0,AA21-MAX(MAX(E21,AB21),AB21+19/24)),"")</f>
      </c>
      <c r="AJ21">
        <f>IF(T21=1,MAX(0,MIN(F21,AB21)-AA21),"")</f>
      </c>
      <c r="AK21">
        <f>IF(T21=1,MAX(0,MIN(MIN(F21,AB21),(AB21-1)+6/24)-AA21)+MAX(0,MIN(F21,AB21)-MAX(AA21,(AB21-1)+19/24)),"")</f>
      </c>
      <c r="AL21">
        <f>IF(T21=1,MAX(0,F21-MAX(AA21,AB21)),"")</f>
      </c>
      <c r="AM21">
        <f>IF(T21=1,MAX(0,MIN(F21,AB21+6/24)-MAX(AA21,AB21))+MAX(0,F21-MAX(MAX(AA21,AB21),AB21+19/24)),"")</f>
      </c>
      <c r="AN21">
        <f>IF(T21=1,MAX(0,MIN(Z21,AB21)-Y21),"")</f>
      </c>
      <c r="AO21">
        <f>IF(T21=1,MAX(0,MIN(MIN(Z21,AB21),(AB21-1)+6/24)-Y21)+MAX(0,MIN(Z21,AB21)-MAX(Y21,(AB21-1)+19/24)),"")</f>
      </c>
      <c r="AP21">
        <f>IF(T21=1,MAX(0,Z21-MAX(Y21,AB21)),"")</f>
      </c>
      <c r="AQ21">
        <f>IF(T21=1,MAX(0,MIN(Z21,AB21+6/24)-MAX(Y21,AB21))+MAX(0,Z21-MAX(MAX(Y21,AB21),AB21+19/24)),"")</f>
      </c>
      <c r="AR21">
        <f>IF(T21=1,(AF21-AG21)-AE21*(AN21-AO21),"")</f>
      </c>
      <c r="AS21">
        <f>IF(T21=1,AG21-AE21*AO21,"")</f>
      </c>
      <c r="AT21">
        <f>IF(T21=1,(AJ21-AK21)-(1-AE21)*(AN21-AO21),"")</f>
      </c>
      <c r="AU21">
        <f>IF(T21=1,AK21-(1-AE21)*AO21,"")</f>
      </c>
      <c r="AV21">
        <f>IF(T21=1,(AH21-AI21)-AE21*(AP21-AQ21),"")</f>
      </c>
      <c r="AW21">
        <f>IF(T21=1,AI21-AE21*AQ21,"")</f>
      </c>
      <c r="AX21">
        <f>IF(T21=1,(AL21-AM21)-(1-AE21)*(AP21-AQ21),"")</f>
      </c>
      <c r="AY21">
        <f>IF(T21=1,AM21-(1-AE21)*AQ21,"")</f>
      </c>
    </row>
    <row r="22" spans="1:51" x14ac:dyDescent="0.25">
      <c r="A22" s="15"/>
      <c r="B22" s="15"/>
      <c r="C22" s="16"/>
      <c r="D22" s="11">
        <f>IF(J22="","",J22*(K22*INDEX('Parámetros'!$E$5:$E$7,U22)+L22*INDEX('Parámetros'!$F$5:$F$7,U22)+M22*INDEX('Parámetros'!$G$5:$G$7,U22)+N22*INDEX('Parámetros'!$H$5:$H$7,U22)+O22*INDEX('Parámetros'!$I$5:$I$7,U22)+P22*INDEX('Parámetros'!$J$5:$J$7,U22)+Q22*INDEX('Parámetros'!$K$5:$K$7,U22)+R22*INDEX('Parámetros'!$L$5:$L$7,U22)+S22*INDEX('Parámetros'!$M$5:$M$7,U22)))</f>
      </c>
      <c r="E22" s="17"/>
      <c r="F22" s="17"/>
      <c r="G22" s="15"/>
      <c r="H22" s="15"/>
      <c r="I22" s="13">
        <f>IF(AND(E22="",F22=""),"",IF(T22=1,(W22-X22)/60,"Revisa entrada y salida"))</f>
      </c>
      <c r="J22" s="14">
        <f>IF(OR(T22&lt;&gt;1,C22=""),"",C22/INDEX('Parámetros'!$D$5:$D$7,U22))</f>
      </c>
      <c r="K22" s="13">
        <f>IF(T22=1,ROUND(1440*((1-AC22)*AT22+(1-AD22)*AX22),0)/60,"")</f>
      </c>
      <c r="L22" s="13">
        <f>IF(T22=1,ROUND(1440*((1-AC22)*AU22+(1-AD22)*AY22),0)/60,"")</f>
      </c>
      <c r="M22" s="13">
        <f>IF(T22=1,ROUND(1440*((1-AC22)*AS22+(1-AD22)*AW22),0)/60,"")</f>
      </c>
      <c r="N22" s="13">
        <f>IF(T22=1,ROUND(1440*(IF(OR(H22="Sí",H22="Si",AC22=0),AC22*AR22+AD22*AV22,0)),0)/60,"")</f>
      </c>
      <c r="O22" s="13">
        <f>IF(T22=1,ROUND(1440*(IF(OR(H22="Sí",H22="Si",AC22=0),0,AC22*AR22+AD22*AV22)),0)/60,"")</f>
      </c>
      <c r="P22" s="13">
        <f>IF(T22=1,ROUND(1440*(IF(OR(H22="Sí",H22="Si",AC22=0),AC22*AS22+AD22*AW22,0)),0)/60,"")</f>
      </c>
      <c r="Q22" s="13">
        <f>IF(T22=1,ROUND(1440*(IF(OR(H22="Sí",H22="Si",AC22=0),0,AC22*AS22+AD22*AW22)),0)/60,"")</f>
      </c>
      <c r="R22" s="13">
        <f>IF(T22=1,ROUND(1440*(AC22*AT22+AD22*AX22),0)/60,"")</f>
      </c>
      <c r="S22" s="13">
        <f>IF(T22=1,ROUND(1440*(AC22*AU22+AD22*AY22),0)/60,"")</f>
      </c>
      <c r="T22">
        <f>IF(AND(ISNUMBER(E22),ISNUMBER(F22)),IF(AND(F22&gt;E22,YEAR(E22)=2026,(F22-E22)*1440&lt;=1140),1,0),0)</f>
      </c>
      <c r="U22">
        <f>IF(T22=1,MATCH(INT(E22),'Parámetros'!$A$5:$A$7,1),"")</f>
      </c>
      <c r="V22">
        <f>IF(T22=1,INDEX('Parámetros'!$C$5:$C$7,U22)/24,"")</f>
      </c>
      <c r="W22">
        <f>IF(T22=1,ROUND((F22-E22)*1440,0),"")</f>
      </c>
      <c r="X22">
        <f>IF(T22=1,MIN(N(G22),W22),"")</f>
      </c>
      <c r="Y22">
        <f>IF(T22=1,E22+(INT(W22/2)-INT(X22/2))/1440,"")</f>
      </c>
      <c r="Z22">
        <f>IF(T22=1,Y22+X22/1440,"")</f>
      </c>
      <c r="AA22">
        <f>IF(T22=1,MIN(F22,IF(E22+V22&lt;=Y22,E22+V22,E22+V22+X22/1440)),"")</f>
      </c>
      <c r="AB22">
        <f>IF(T22=1,INT(E22)+1,"")</f>
      </c>
      <c r="AC22">
        <f>IF(T22=1,IF(OR(WEEKDAY(AB22-1)=1,COUNTIF('Festivos 2026'!$A$5:$A$40,AB22-1)&gt;0),1,0),"")</f>
      </c>
      <c r="AD22">
        <f>IF(T22=1,IF(OR(WEEKDAY(AB22)=1,COUNTIF('Festivos 2026'!$A$5:$A$40,AB22)&gt;0),1,0),"")</f>
      </c>
      <c r="AE22">
        <f>IF(T22=1,IF(Z22&lt;=AA22,1,0),"")</f>
      </c>
      <c r="AF22">
        <f>IF(T22=1,MAX(0,MIN(AA22,AB22)-E22),"")</f>
      </c>
      <c r="AG22">
        <f>IF(T22=1,MAX(0,MIN(MIN(AA22,AB22),(AB22-1)+6/24)-E22)+MAX(0,MIN(AA22,AB22)-MAX(E22,(AB22-1)+19/24)),"")</f>
      </c>
      <c r="AH22">
        <f>IF(T22=1,MAX(0,AA22-MAX(E22,AB22)),"")</f>
      </c>
      <c r="AI22">
        <f>IF(T22=1,MAX(0,MIN(AA22,AB22+6/24)-MAX(E22,AB22))+MAX(0,AA22-MAX(MAX(E22,AB22),AB22+19/24)),"")</f>
      </c>
      <c r="AJ22">
        <f>IF(T22=1,MAX(0,MIN(F22,AB22)-AA22),"")</f>
      </c>
      <c r="AK22">
        <f>IF(T22=1,MAX(0,MIN(MIN(F22,AB22),(AB22-1)+6/24)-AA22)+MAX(0,MIN(F22,AB22)-MAX(AA22,(AB22-1)+19/24)),"")</f>
      </c>
      <c r="AL22">
        <f>IF(T22=1,MAX(0,F22-MAX(AA22,AB22)),"")</f>
      </c>
      <c r="AM22">
        <f>IF(T22=1,MAX(0,MIN(F22,AB22+6/24)-MAX(AA22,AB22))+MAX(0,F22-MAX(MAX(AA22,AB22),AB22+19/24)),"")</f>
      </c>
      <c r="AN22">
        <f>IF(T22=1,MAX(0,MIN(Z22,AB22)-Y22),"")</f>
      </c>
      <c r="AO22">
        <f>IF(T22=1,MAX(0,MIN(MIN(Z22,AB22),(AB22-1)+6/24)-Y22)+MAX(0,MIN(Z22,AB22)-MAX(Y22,(AB22-1)+19/24)),"")</f>
      </c>
      <c r="AP22">
        <f>IF(T22=1,MAX(0,Z22-MAX(Y22,AB22)),"")</f>
      </c>
      <c r="AQ22">
        <f>IF(T22=1,MAX(0,MIN(Z22,AB22+6/24)-MAX(Y22,AB22))+MAX(0,Z22-MAX(MAX(Y22,AB22),AB22+19/24)),"")</f>
      </c>
      <c r="AR22">
        <f>IF(T22=1,(AF22-AG22)-AE22*(AN22-AO22),"")</f>
      </c>
      <c r="AS22">
        <f>IF(T22=1,AG22-AE22*AO22,"")</f>
      </c>
      <c r="AT22">
        <f>IF(T22=1,(AJ22-AK22)-(1-AE22)*(AN22-AO22),"")</f>
      </c>
      <c r="AU22">
        <f>IF(T22=1,AK22-(1-AE22)*AO22,"")</f>
      </c>
      <c r="AV22">
        <f>IF(T22=1,(AH22-AI22)-AE22*(AP22-AQ22),"")</f>
      </c>
      <c r="AW22">
        <f>IF(T22=1,AI22-AE22*AQ22,"")</f>
      </c>
      <c r="AX22">
        <f>IF(T22=1,(AL22-AM22)-(1-AE22)*(AP22-AQ22),"")</f>
      </c>
      <c r="AY22">
        <f>IF(T22=1,AM22-(1-AE22)*AQ22,"")</f>
      </c>
    </row>
    <row r="23" spans="1:51" x14ac:dyDescent="0.25">
      <c r="A23" s="15"/>
      <c r="B23" s="15"/>
      <c r="C23" s="16"/>
      <c r="D23" s="11">
        <f>IF(J23="","",J23*(K23*INDEX('Parámetros'!$E$5:$E$7,U23)+L23*INDEX('Parámetros'!$F$5:$F$7,U23)+M23*INDEX('Parámetros'!$G$5:$G$7,U23)+N23*INDEX('Parámetros'!$H$5:$H$7,U23)+O23*INDEX('Parámetros'!$I$5:$I$7,U23)+P23*INDEX('Parámetros'!$J$5:$J$7,U23)+Q23*INDEX('Parámetros'!$K$5:$K$7,U23)+R23*INDEX('Parámetros'!$L$5:$L$7,U23)+S23*INDEX('Parámetros'!$M$5:$M$7,U23)))</f>
      </c>
      <c r="E23" s="17"/>
      <c r="F23" s="17"/>
      <c r="G23" s="15"/>
      <c r="H23" s="15"/>
      <c r="I23" s="13">
        <f>IF(AND(E23="",F23=""),"",IF(T23=1,(W23-X23)/60,"Revisa entrada y salida"))</f>
      </c>
      <c r="J23" s="14">
        <f>IF(OR(T23&lt;&gt;1,C23=""),"",C23/INDEX('Parámetros'!$D$5:$D$7,U23))</f>
      </c>
      <c r="K23" s="13">
        <f>IF(T23=1,ROUND(1440*((1-AC23)*AT23+(1-AD23)*AX23),0)/60,"")</f>
      </c>
      <c r="L23" s="13">
        <f>IF(T23=1,ROUND(1440*((1-AC23)*AU23+(1-AD23)*AY23),0)/60,"")</f>
      </c>
      <c r="M23" s="13">
        <f>IF(T23=1,ROUND(1440*((1-AC23)*AS23+(1-AD23)*AW23),0)/60,"")</f>
      </c>
      <c r="N23" s="13">
        <f>IF(T23=1,ROUND(1440*(IF(OR(H23="Sí",H23="Si",AC23=0),AC23*AR23+AD23*AV23,0)),0)/60,"")</f>
      </c>
      <c r="O23" s="13">
        <f>IF(T23=1,ROUND(1440*(IF(OR(H23="Sí",H23="Si",AC23=0),0,AC23*AR23+AD23*AV23)),0)/60,"")</f>
      </c>
      <c r="P23" s="13">
        <f>IF(T23=1,ROUND(1440*(IF(OR(H23="Sí",H23="Si",AC23=0),AC23*AS23+AD23*AW23,0)),0)/60,"")</f>
      </c>
      <c r="Q23" s="13">
        <f>IF(T23=1,ROUND(1440*(IF(OR(H23="Sí",H23="Si",AC23=0),0,AC23*AS23+AD23*AW23)),0)/60,"")</f>
      </c>
      <c r="R23" s="13">
        <f>IF(T23=1,ROUND(1440*(AC23*AT23+AD23*AX23),0)/60,"")</f>
      </c>
      <c r="S23" s="13">
        <f>IF(T23=1,ROUND(1440*(AC23*AU23+AD23*AY23),0)/60,"")</f>
      </c>
      <c r="T23">
        <f>IF(AND(ISNUMBER(E23),ISNUMBER(F23)),IF(AND(F23&gt;E23,YEAR(E23)=2026,(F23-E23)*1440&lt;=1140),1,0),0)</f>
      </c>
      <c r="U23">
        <f>IF(T23=1,MATCH(INT(E23),'Parámetros'!$A$5:$A$7,1),"")</f>
      </c>
      <c r="V23">
        <f>IF(T23=1,INDEX('Parámetros'!$C$5:$C$7,U23)/24,"")</f>
      </c>
      <c r="W23">
        <f>IF(T23=1,ROUND((F23-E23)*1440,0),"")</f>
      </c>
      <c r="X23">
        <f>IF(T23=1,MIN(N(G23),W23),"")</f>
      </c>
      <c r="Y23">
        <f>IF(T23=1,E23+(INT(W23/2)-INT(X23/2))/1440,"")</f>
      </c>
      <c r="Z23">
        <f>IF(T23=1,Y23+X23/1440,"")</f>
      </c>
      <c r="AA23">
        <f>IF(T23=1,MIN(F23,IF(E23+V23&lt;=Y23,E23+V23,E23+V23+X23/1440)),"")</f>
      </c>
      <c r="AB23">
        <f>IF(T23=1,INT(E23)+1,"")</f>
      </c>
      <c r="AC23">
        <f>IF(T23=1,IF(OR(WEEKDAY(AB23-1)=1,COUNTIF('Festivos 2026'!$A$5:$A$40,AB23-1)&gt;0),1,0),"")</f>
      </c>
      <c r="AD23">
        <f>IF(T23=1,IF(OR(WEEKDAY(AB23)=1,COUNTIF('Festivos 2026'!$A$5:$A$40,AB23)&gt;0),1,0),"")</f>
      </c>
      <c r="AE23">
        <f>IF(T23=1,IF(Z23&lt;=AA23,1,0),"")</f>
      </c>
      <c r="AF23">
        <f>IF(T23=1,MAX(0,MIN(AA23,AB23)-E23),"")</f>
      </c>
      <c r="AG23">
        <f>IF(T23=1,MAX(0,MIN(MIN(AA23,AB23),(AB23-1)+6/24)-E23)+MAX(0,MIN(AA23,AB23)-MAX(E23,(AB23-1)+19/24)),"")</f>
      </c>
      <c r="AH23">
        <f>IF(T23=1,MAX(0,AA23-MAX(E23,AB23)),"")</f>
      </c>
      <c r="AI23">
        <f>IF(T23=1,MAX(0,MIN(AA23,AB23+6/24)-MAX(E23,AB23))+MAX(0,AA23-MAX(MAX(E23,AB23),AB23+19/24)),"")</f>
      </c>
      <c r="AJ23">
        <f>IF(T23=1,MAX(0,MIN(F23,AB23)-AA23),"")</f>
      </c>
      <c r="AK23">
        <f>IF(T23=1,MAX(0,MIN(MIN(F23,AB23),(AB23-1)+6/24)-AA23)+MAX(0,MIN(F23,AB23)-MAX(AA23,(AB23-1)+19/24)),"")</f>
      </c>
      <c r="AL23">
        <f>IF(T23=1,MAX(0,F23-MAX(AA23,AB23)),"")</f>
      </c>
      <c r="AM23">
        <f>IF(T23=1,MAX(0,MIN(F23,AB23+6/24)-MAX(AA23,AB23))+MAX(0,F23-MAX(MAX(AA23,AB23),AB23+19/24)),"")</f>
      </c>
      <c r="AN23">
        <f>IF(T23=1,MAX(0,MIN(Z23,AB23)-Y23),"")</f>
      </c>
      <c r="AO23">
        <f>IF(T23=1,MAX(0,MIN(MIN(Z23,AB23),(AB23-1)+6/24)-Y23)+MAX(0,MIN(Z23,AB23)-MAX(Y23,(AB23-1)+19/24)),"")</f>
      </c>
      <c r="AP23">
        <f>IF(T23=1,MAX(0,Z23-MAX(Y23,AB23)),"")</f>
      </c>
      <c r="AQ23">
        <f>IF(T23=1,MAX(0,MIN(Z23,AB23+6/24)-MAX(Y23,AB23))+MAX(0,Z23-MAX(MAX(Y23,AB23),AB23+19/24)),"")</f>
      </c>
      <c r="AR23">
        <f>IF(T23=1,(AF23-AG23)-AE23*(AN23-AO23),"")</f>
      </c>
      <c r="AS23">
        <f>IF(T23=1,AG23-AE23*AO23,"")</f>
      </c>
      <c r="AT23">
        <f>IF(T23=1,(AJ23-AK23)-(1-AE23)*(AN23-AO23),"")</f>
      </c>
      <c r="AU23">
        <f>IF(T23=1,AK23-(1-AE23)*AO23,"")</f>
      </c>
      <c r="AV23">
        <f>IF(T23=1,(AH23-AI23)-AE23*(AP23-AQ23),"")</f>
      </c>
      <c r="AW23">
        <f>IF(T23=1,AI23-AE23*AQ23,"")</f>
      </c>
      <c r="AX23">
        <f>IF(T23=1,(AL23-AM23)-(1-AE23)*(AP23-AQ23),"")</f>
      </c>
      <c r="AY23">
        <f>IF(T23=1,AM23-(1-AE23)*AQ23,"")</f>
      </c>
    </row>
    <row r="24" spans="1:51" x14ac:dyDescent="0.25">
      <c r="A24" s="15"/>
      <c r="B24" s="15"/>
      <c r="C24" s="16"/>
      <c r="D24" s="11">
        <f>IF(J24="","",J24*(K24*INDEX('Parámetros'!$E$5:$E$7,U24)+L24*INDEX('Parámetros'!$F$5:$F$7,U24)+M24*INDEX('Parámetros'!$G$5:$G$7,U24)+N24*INDEX('Parámetros'!$H$5:$H$7,U24)+O24*INDEX('Parámetros'!$I$5:$I$7,U24)+P24*INDEX('Parámetros'!$J$5:$J$7,U24)+Q24*INDEX('Parámetros'!$K$5:$K$7,U24)+R24*INDEX('Parámetros'!$L$5:$L$7,U24)+S24*INDEX('Parámetros'!$M$5:$M$7,U24)))</f>
      </c>
      <c r="E24" s="17"/>
      <c r="F24" s="17"/>
      <c r="G24" s="15"/>
      <c r="H24" s="15"/>
      <c r="I24" s="13">
        <f>IF(AND(E24="",F24=""),"",IF(T24=1,(W24-X24)/60,"Revisa entrada y salida"))</f>
      </c>
      <c r="J24" s="14">
        <f>IF(OR(T24&lt;&gt;1,C24=""),"",C24/INDEX('Parámetros'!$D$5:$D$7,U24))</f>
      </c>
      <c r="K24" s="13">
        <f>IF(T24=1,ROUND(1440*((1-AC24)*AT24+(1-AD24)*AX24),0)/60,"")</f>
      </c>
      <c r="L24" s="13">
        <f>IF(T24=1,ROUND(1440*((1-AC24)*AU24+(1-AD24)*AY24),0)/60,"")</f>
      </c>
      <c r="M24" s="13">
        <f>IF(T24=1,ROUND(1440*((1-AC24)*AS24+(1-AD24)*AW24),0)/60,"")</f>
      </c>
      <c r="N24" s="13">
        <f>IF(T24=1,ROUND(1440*(IF(OR(H24="Sí",H24="Si",AC24=0),AC24*AR24+AD24*AV24,0)),0)/60,"")</f>
      </c>
      <c r="O24" s="13">
        <f>IF(T24=1,ROUND(1440*(IF(OR(H24="Sí",H24="Si",AC24=0),0,AC24*AR24+AD24*AV24)),0)/60,"")</f>
      </c>
      <c r="P24" s="13">
        <f>IF(T24=1,ROUND(1440*(IF(OR(H24="Sí",H24="Si",AC24=0),AC24*AS24+AD24*AW24,0)),0)/60,"")</f>
      </c>
      <c r="Q24" s="13">
        <f>IF(T24=1,ROUND(1440*(IF(OR(H24="Sí",H24="Si",AC24=0),0,AC24*AS24+AD24*AW24)),0)/60,"")</f>
      </c>
      <c r="R24" s="13">
        <f>IF(T24=1,ROUND(1440*(AC24*AT24+AD24*AX24),0)/60,"")</f>
      </c>
      <c r="S24" s="13">
        <f>IF(T24=1,ROUND(1440*(AC24*AU24+AD24*AY24),0)/60,"")</f>
      </c>
      <c r="T24">
        <f>IF(AND(ISNUMBER(E24),ISNUMBER(F24)),IF(AND(F24&gt;E24,YEAR(E24)=2026,(F24-E24)*1440&lt;=1140),1,0),0)</f>
      </c>
      <c r="U24">
        <f>IF(T24=1,MATCH(INT(E24),'Parámetros'!$A$5:$A$7,1),"")</f>
      </c>
      <c r="V24">
        <f>IF(T24=1,INDEX('Parámetros'!$C$5:$C$7,U24)/24,"")</f>
      </c>
      <c r="W24">
        <f>IF(T24=1,ROUND((F24-E24)*1440,0),"")</f>
      </c>
      <c r="X24">
        <f>IF(T24=1,MIN(N(G24),W24),"")</f>
      </c>
      <c r="Y24">
        <f>IF(T24=1,E24+(INT(W24/2)-INT(X24/2))/1440,"")</f>
      </c>
      <c r="Z24">
        <f>IF(T24=1,Y24+X24/1440,"")</f>
      </c>
      <c r="AA24">
        <f>IF(T24=1,MIN(F24,IF(E24+V24&lt;=Y24,E24+V24,E24+V24+X24/1440)),"")</f>
      </c>
      <c r="AB24">
        <f>IF(T24=1,INT(E24)+1,"")</f>
      </c>
      <c r="AC24">
        <f>IF(T24=1,IF(OR(WEEKDAY(AB24-1)=1,COUNTIF('Festivos 2026'!$A$5:$A$40,AB24-1)&gt;0),1,0),"")</f>
      </c>
      <c r="AD24">
        <f>IF(T24=1,IF(OR(WEEKDAY(AB24)=1,COUNTIF('Festivos 2026'!$A$5:$A$40,AB24)&gt;0),1,0),"")</f>
      </c>
      <c r="AE24">
        <f>IF(T24=1,IF(Z24&lt;=AA24,1,0),"")</f>
      </c>
      <c r="AF24">
        <f>IF(T24=1,MAX(0,MIN(AA24,AB24)-E24),"")</f>
      </c>
      <c r="AG24">
        <f>IF(T24=1,MAX(0,MIN(MIN(AA24,AB24),(AB24-1)+6/24)-E24)+MAX(0,MIN(AA24,AB24)-MAX(E24,(AB24-1)+19/24)),"")</f>
      </c>
      <c r="AH24">
        <f>IF(T24=1,MAX(0,AA24-MAX(E24,AB24)),"")</f>
      </c>
      <c r="AI24">
        <f>IF(T24=1,MAX(0,MIN(AA24,AB24+6/24)-MAX(E24,AB24))+MAX(0,AA24-MAX(MAX(E24,AB24),AB24+19/24)),"")</f>
      </c>
      <c r="AJ24">
        <f>IF(T24=1,MAX(0,MIN(F24,AB24)-AA24),"")</f>
      </c>
      <c r="AK24">
        <f>IF(T24=1,MAX(0,MIN(MIN(F24,AB24),(AB24-1)+6/24)-AA24)+MAX(0,MIN(F24,AB24)-MAX(AA24,(AB24-1)+19/24)),"")</f>
      </c>
      <c r="AL24">
        <f>IF(T24=1,MAX(0,F24-MAX(AA24,AB24)),"")</f>
      </c>
      <c r="AM24">
        <f>IF(T24=1,MAX(0,MIN(F24,AB24+6/24)-MAX(AA24,AB24))+MAX(0,F24-MAX(MAX(AA24,AB24),AB24+19/24)),"")</f>
      </c>
      <c r="AN24">
        <f>IF(T24=1,MAX(0,MIN(Z24,AB24)-Y24),"")</f>
      </c>
      <c r="AO24">
        <f>IF(T24=1,MAX(0,MIN(MIN(Z24,AB24),(AB24-1)+6/24)-Y24)+MAX(0,MIN(Z24,AB24)-MAX(Y24,(AB24-1)+19/24)),"")</f>
      </c>
      <c r="AP24">
        <f>IF(T24=1,MAX(0,Z24-MAX(Y24,AB24)),"")</f>
      </c>
      <c r="AQ24">
        <f>IF(T24=1,MAX(0,MIN(Z24,AB24+6/24)-MAX(Y24,AB24))+MAX(0,Z24-MAX(MAX(Y24,AB24),AB24+19/24)),"")</f>
      </c>
      <c r="AR24">
        <f>IF(T24=1,(AF24-AG24)-AE24*(AN24-AO24),"")</f>
      </c>
      <c r="AS24">
        <f>IF(T24=1,AG24-AE24*AO24,"")</f>
      </c>
      <c r="AT24">
        <f>IF(T24=1,(AJ24-AK24)-(1-AE24)*(AN24-AO24),"")</f>
      </c>
      <c r="AU24">
        <f>IF(T24=1,AK24-(1-AE24)*AO24,"")</f>
      </c>
      <c r="AV24">
        <f>IF(T24=1,(AH24-AI24)-AE24*(AP24-AQ24),"")</f>
      </c>
      <c r="AW24">
        <f>IF(T24=1,AI24-AE24*AQ24,"")</f>
      </c>
      <c r="AX24">
        <f>IF(T24=1,(AL24-AM24)-(1-AE24)*(AP24-AQ24),"")</f>
      </c>
      <c r="AY24">
        <f>IF(T24=1,AM24-(1-AE24)*AQ24,"")</f>
      </c>
    </row>
    <row r="25" spans="1:51" x14ac:dyDescent="0.25">
      <c r="A25" s="15"/>
      <c r="B25" s="15"/>
      <c r="C25" s="16"/>
      <c r="D25" s="11">
        <f>IF(J25="","",J25*(K25*INDEX('Parámetros'!$E$5:$E$7,U25)+L25*INDEX('Parámetros'!$F$5:$F$7,U25)+M25*INDEX('Parámetros'!$G$5:$G$7,U25)+N25*INDEX('Parámetros'!$H$5:$H$7,U25)+O25*INDEX('Parámetros'!$I$5:$I$7,U25)+P25*INDEX('Parámetros'!$J$5:$J$7,U25)+Q25*INDEX('Parámetros'!$K$5:$K$7,U25)+R25*INDEX('Parámetros'!$L$5:$L$7,U25)+S25*INDEX('Parámetros'!$M$5:$M$7,U25)))</f>
      </c>
      <c r="E25" s="17"/>
      <c r="F25" s="17"/>
      <c r="G25" s="15"/>
      <c r="H25" s="15"/>
      <c r="I25" s="13">
        <f>IF(AND(E25="",F25=""),"",IF(T25=1,(W25-X25)/60,"Revisa entrada y salida"))</f>
      </c>
      <c r="J25" s="14">
        <f>IF(OR(T25&lt;&gt;1,C25=""),"",C25/INDEX('Parámetros'!$D$5:$D$7,U25))</f>
      </c>
      <c r="K25" s="13">
        <f>IF(T25=1,ROUND(1440*((1-AC25)*AT25+(1-AD25)*AX25),0)/60,"")</f>
      </c>
      <c r="L25" s="13">
        <f>IF(T25=1,ROUND(1440*((1-AC25)*AU25+(1-AD25)*AY25),0)/60,"")</f>
      </c>
      <c r="M25" s="13">
        <f>IF(T25=1,ROUND(1440*((1-AC25)*AS25+(1-AD25)*AW25),0)/60,"")</f>
      </c>
      <c r="N25" s="13">
        <f>IF(T25=1,ROUND(1440*(IF(OR(H25="Sí",H25="Si",AC25=0),AC25*AR25+AD25*AV25,0)),0)/60,"")</f>
      </c>
      <c r="O25" s="13">
        <f>IF(T25=1,ROUND(1440*(IF(OR(H25="Sí",H25="Si",AC25=0),0,AC25*AR25+AD25*AV25)),0)/60,"")</f>
      </c>
      <c r="P25" s="13">
        <f>IF(T25=1,ROUND(1440*(IF(OR(H25="Sí",H25="Si",AC25=0),AC25*AS25+AD25*AW25,0)),0)/60,"")</f>
      </c>
      <c r="Q25" s="13">
        <f>IF(T25=1,ROUND(1440*(IF(OR(H25="Sí",H25="Si",AC25=0),0,AC25*AS25+AD25*AW25)),0)/60,"")</f>
      </c>
      <c r="R25" s="13">
        <f>IF(T25=1,ROUND(1440*(AC25*AT25+AD25*AX25),0)/60,"")</f>
      </c>
      <c r="S25" s="13">
        <f>IF(T25=1,ROUND(1440*(AC25*AU25+AD25*AY25),0)/60,"")</f>
      </c>
      <c r="T25">
        <f>IF(AND(ISNUMBER(E25),ISNUMBER(F25)),IF(AND(F25&gt;E25,YEAR(E25)=2026,(F25-E25)*1440&lt;=1140),1,0),0)</f>
      </c>
      <c r="U25">
        <f>IF(T25=1,MATCH(INT(E25),'Parámetros'!$A$5:$A$7,1),"")</f>
      </c>
      <c r="V25">
        <f>IF(T25=1,INDEX('Parámetros'!$C$5:$C$7,U25)/24,"")</f>
      </c>
      <c r="W25">
        <f>IF(T25=1,ROUND((F25-E25)*1440,0),"")</f>
      </c>
      <c r="X25">
        <f>IF(T25=1,MIN(N(G25),W25),"")</f>
      </c>
      <c r="Y25">
        <f>IF(T25=1,E25+(INT(W25/2)-INT(X25/2))/1440,"")</f>
      </c>
      <c r="Z25">
        <f>IF(T25=1,Y25+X25/1440,"")</f>
      </c>
      <c r="AA25">
        <f>IF(T25=1,MIN(F25,IF(E25+V25&lt;=Y25,E25+V25,E25+V25+X25/1440)),"")</f>
      </c>
      <c r="AB25">
        <f>IF(T25=1,INT(E25)+1,"")</f>
      </c>
      <c r="AC25">
        <f>IF(T25=1,IF(OR(WEEKDAY(AB25-1)=1,COUNTIF('Festivos 2026'!$A$5:$A$40,AB25-1)&gt;0),1,0),"")</f>
      </c>
      <c r="AD25">
        <f>IF(T25=1,IF(OR(WEEKDAY(AB25)=1,COUNTIF('Festivos 2026'!$A$5:$A$40,AB25)&gt;0),1,0),"")</f>
      </c>
      <c r="AE25">
        <f>IF(T25=1,IF(Z25&lt;=AA25,1,0),"")</f>
      </c>
      <c r="AF25">
        <f>IF(T25=1,MAX(0,MIN(AA25,AB25)-E25),"")</f>
      </c>
      <c r="AG25">
        <f>IF(T25=1,MAX(0,MIN(MIN(AA25,AB25),(AB25-1)+6/24)-E25)+MAX(0,MIN(AA25,AB25)-MAX(E25,(AB25-1)+19/24)),"")</f>
      </c>
      <c r="AH25">
        <f>IF(T25=1,MAX(0,AA25-MAX(E25,AB25)),"")</f>
      </c>
      <c r="AI25">
        <f>IF(T25=1,MAX(0,MIN(AA25,AB25+6/24)-MAX(E25,AB25))+MAX(0,AA25-MAX(MAX(E25,AB25),AB25+19/24)),"")</f>
      </c>
      <c r="AJ25">
        <f>IF(T25=1,MAX(0,MIN(F25,AB25)-AA25),"")</f>
      </c>
      <c r="AK25">
        <f>IF(T25=1,MAX(0,MIN(MIN(F25,AB25),(AB25-1)+6/24)-AA25)+MAX(0,MIN(F25,AB25)-MAX(AA25,(AB25-1)+19/24)),"")</f>
      </c>
      <c r="AL25">
        <f>IF(T25=1,MAX(0,F25-MAX(AA25,AB25)),"")</f>
      </c>
      <c r="AM25">
        <f>IF(T25=1,MAX(0,MIN(F25,AB25+6/24)-MAX(AA25,AB25))+MAX(0,F25-MAX(MAX(AA25,AB25),AB25+19/24)),"")</f>
      </c>
      <c r="AN25">
        <f>IF(T25=1,MAX(0,MIN(Z25,AB25)-Y25),"")</f>
      </c>
      <c r="AO25">
        <f>IF(T25=1,MAX(0,MIN(MIN(Z25,AB25),(AB25-1)+6/24)-Y25)+MAX(0,MIN(Z25,AB25)-MAX(Y25,(AB25-1)+19/24)),"")</f>
      </c>
      <c r="AP25">
        <f>IF(T25=1,MAX(0,Z25-MAX(Y25,AB25)),"")</f>
      </c>
      <c r="AQ25">
        <f>IF(T25=1,MAX(0,MIN(Z25,AB25+6/24)-MAX(Y25,AB25))+MAX(0,Z25-MAX(MAX(Y25,AB25),AB25+19/24)),"")</f>
      </c>
      <c r="AR25">
        <f>IF(T25=1,(AF25-AG25)-AE25*(AN25-AO25),"")</f>
      </c>
      <c r="AS25">
        <f>IF(T25=1,AG25-AE25*AO25,"")</f>
      </c>
      <c r="AT25">
        <f>IF(T25=1,(AJ25-AK25)-(1-AE25)*(AN25-AO25),"")</f>
      </c>
      <c r="AU25">
        <f>IF(T25=1,AK25-(1-AE25)*AO25,"")</f>
      </c>
      <c r="AV25">
        <f>IF(T25=1,(AH25-AI25)-AE25*(AP25-AQ25),"")</f>
      </c>
      <c r="AW25">
        <f>IF(T25=1,AI25-AE25*AQ25,"")</f>
      </c>
      <c r="AX25">
        <f>IF(T25=1,(AL25-AM25)-(1-AE25)*(AP25-AQ25),"")</f>
      </c>
      <c r="AY25">
        <f>IF(T25=1,AM25-(1-AE25)*AQ25,"")</f>
      </c>
    </row>
    <row r="26" spans="1:51" x14ac:dyDescent="0.25">
      <c r="A26" s="15"/>
      <c r="B26" s="15"/>
      <c r="C26" s="16"/>
      <c r="D26" s="11">
        <f>IF(J26="","",J26*(K26*INDEX('Parámetros'!$E$5:$E$7,U26)+L26*INDEX('Parámetros'!$F$5:$F$7,U26)+M26*INDEX('Parámetros'!$G$5:$G$7,U26)+N26*INDEX('Parámetros'!$H$5:$H$7,U26)+O26*INDEX('Parámetros'!$I$5:$I$7,U26)+P26*INDEX('Parámetros'!$J$5:$J$7,U26)+Q26*INDEX('Parámetros'!$K$5:$K$7,U26)+R26*INDEX('Parámetros'!$L$5:$L$7,U26)+S26*INDEX('Parámetros'!$M$5:$M$7,U26)))</f>
      </c>
      <c r="E26" s="17"/>
      <c r="F26" s="17"/>
      <c r="G26" s="15"/>
      <c r="H26" s="15"/>
      <c r="I26" s="13">
        <f>IF(AND(E26="",F26=""),"",IF(T26=1,(W26-X26)/60,"Revisa entrada y salida"))</f>
      </c>
      <c r="J26" s="14">
        <f>IF(OR(T26&lt;&gt;1,C26=""),"",C26/INDEX('Parámetros'!$D$5:$D$7,U26))</f>
      </c>
      <c r="K26" s="13">
        <f>IF(T26=1,ROUND(1440*((1-AC26)*AT26+(1-AD26)*AX26),0)/60,"")</f>
      </c>
      <c r="L26" s="13">
        <f>IF(T26=1,ROUND(1440*((1-AC26)*AU26+(1-AD26)*AY26),0)/60,"")</f>
      </c>
      <c r="M26" s="13">
        <f>IF(T26=1,ROUND(1440*((1-AC26)*AS26+(1-AD26)*AW26),0)/60,"")</f>
      </c>
      <c r="N26" s="13">
        <f>IF(T26=1,ROUND(1440*(IF(OR(H26="Sí",H26="Si",AC26=0),AC26*AR26+AD26*AV26,0)),0)/60,"")</f>
      </c>
      <c r="O26" s="13">
        <f>IF(T26=1,ROUND(1440*(IF(OR(H26="Sí",H26="Si",AC26=0),0,AC26*AR26+AD26*AV26)),0)/60,"")</f>
      </c>
      <c r="P26" s="13">
        <f>IF(T26=1,ROUND(1440*(IF(OR(H26="Sí",H26="Si",AC26=0),AC26*AS26+AD26*AW26,0)),0)/60,"")</f>
      </c>
      <c r="Q26" s="13">
        <f>IF(T26=1,ROUND(1440*(IF(OR(H26="Sí",H26="Si",AC26=0),0,AC26*AS26+AD26*AW26)),0)/60,"")</f>
      </c>
      <c r="R26" s="13">
        <f>IF(T26=1,ROUND(1440*(AC26*AT26+AD26*AX26),0)/60,"")</f>
      </c>
      <c r="S26" s="13">
        <f>IF(T26=1,ROUND(1440*(AC26*AU26+AD26*AY26),0)/60,"")</f>
      </c>
      <c r="T26">
        <f>IF(AND(ISNUMBER(E26),ISNUMBER(F26)),IF(AND(F26&gt;E26,YEAR(E26)=2026,(F26-E26)*1440&lt;=1140),1,0),0)</f>
      </c>
      <c r="U26">
        <f>IF(T26=1,MATCH(INT(E26),'Parámetros'!$A$5:$A$7,1),"")</f>
      </c>
      <c r="V26">
        <f>IF(T26=1,INDEX('Parámetros'!$C$5:$C$7,U26)/24,"")</f>
      </c>
      <c r="W26">
        <f>IF(T26=1,ROUND((F26-E26)*1440,0),"")</f>
      </c>
      <c r="X26">
        <f>IF(T26=1,MIN(N(G26),W26),"")</f>
      </c>
      <c r="Y26">
        <f>IF(T26=1,E26+(INT(W26/2)-INT(X26/2))/1440,"")</f>
      </c>
      <c r="Z26">
        <f>IF(T26=1,Y26+X26/1440,"")</f>
      </c>
      <c r="AA26">
        <f>IF(T26=1,MIN(F26,IF(E26+V26&lt;=Y26,E26+V26,E26+V26+X26/1440)),"")</f>
      </c>
      <c r="AB26">
        <f>IF(T26=1,INT(E26)+1,"")</f>
      </c>
      <c r="AC26">
        <f>IF(T26=1,IF(OR(WEEKDAY(AB26-1)=1,COUNTIF('Festivos 2026'!$A$5:$A$40,AB26-1)&gt;0),1,0),"")</f>
      </c>
      <c r="AD26">
        <f>IF(T26=1,IF(OR(WEEKDAY(AB26)=1,COUNTIF('Festivos 2026'!$A$5:$A$40,AB26)&gt;0),1,0),"")</f>
      </c>
      <c r="AE26">
        <f>IF(T26=1,IF(Z26&lt;=AA26,1,0),"")</f>
      </c>
      <c r="AF26">
        <f>IF(T26=1,MAX(0,MIN(AA26,AB26)-E26),"")</f>
      </c>
      <c r="AG26">
        <f>IF(T26=1,MAX(0,MIN(MIN(AA26,AB26),(AB26-1)+6/24)-E26)+MAX(0,MIN(AA26,AB26)-MAX(E26,(AB26-1)+19/24)),"")</f>
      </c>
      <c r="AH26">
        <f>IF(T26=1,MAX(0,AA26-MAX(E26,AB26)),"")</f>
      </c>
      <c r="AI26">
        <f>IF(T26=1,MAX(0,MIN(AA26,AB26+6/24)-MAX(E26,AB26))+MAX(0,AA26-MAX(MAX(E26,AB26),AB26+19/24)),"")</f>
      </c>
      <c r="AJ26">
        <f>IF(T26=1,MAX(0,MIN(F26,AB26)-AA26),"")</f>
      </c>
      <c r="AK26">
        <f>IF(T26=1,MAX(0,MIN(MIN(F26,AB26),(AB26-1)+6/24)-AA26)+MAX(0,MIN(F26,AB26)-MAX(AA26,(AB26-1)+19/24)),"")</f>
      </c>
      <c r="AL26">
        <f>IF(T26=1,MAX(0,F26-MAX(AA26,AB26)),"")</f>
      </c>
      <c r="AM26">
        <f>IF(T26=1,MAX(0,MIN(F26,AB26+6/24)-MAX(AA26,AB26))+MAX(0,F26-MAX(MAX(AA26,AB26),AB26+19/24)),"")</f>
      </c>
      <c r="AN26">
        <f>IF(T26=1,MAX(0,MIN(Z26,AB26)-Y26),"")</f>
      </c>
      <c r="AO26">
        <f>IF(T26=1,MAX(0,MIN(MIN(Z26,AB26),(AB26-1)+6/24)-Y26)+MAX(0,MIN(Z26,AB26)-MAX(Y26,(AB26-1)+19/24)),"")</f>
      </c>
      <c r="AP26">
        <f>IF(T26=1,MAX(0,Z26-MAX(Y26,AB26)),"")</f>
      </c>
      <c r="AQ26">
        <f>IF(T26=1,MAX(0,MIN(Z26,AB26+6/24)-MAX(Y26,AB26))+MAX(0,Z26-MAX(MAX(Y26,AB26),AB26+19/24)),"")</f>
      </c>
      <c r="AR26">
        <f>IF(T26=1,(AF26-AG26)-AE26*(AN26-AO26),"")</f>
      </c>
      <c r="AS26">
        <f>IF(T26=1,AG26-AE26*AO26,"")</f>
      </c>
      <c r="AT26">
        <f>IF(T26=1,(AJ26-AK26)-(1-AE26)*(AN26-AO26),"")</f>
      </c>
      <c r="AU26">
        <f>IF(T26=1,AK26-(1-AE26)*AO26,"")</f>
      </c>
      <c r="AV26">
        <f>IF(T26=1,(AH26-AI26)-AE26*(AP26-AQ26),"")</f>
      </c>
      <c r="AW26">
        <f>IF(T26=1,AI26-AE26*AQ26,"")</f>
      </c>
      <c r="AX26">
        <f>IF(T26=1,(AL26-AM26)-(1-AE26)*(AP26-AQ26),"")</f>
      </c>
      <c r="AY26">
        <f>IF(T26=1,AM26-(1-AE26)*AQ26,"")</f>
      </c>
    </row>
    <row r="27" spans="1:51" x14ac:dyDescent="0.25">
      <c r="A27" s="15"/>
      <c r="B27" s="15"/>
      <c r="C27" s="16"/>
      <c r="D27" s="11">
        <f>IF(J27="","",J27*(K27*INDEX('Parámetros'!$E$5:$E$7,U27)+L27*INDEX('Parámetros'!$F$5:$F$7,U27)+M27*INDEX('Parámetros'!$G$5:$G$7,U27)+N27*INDEX('Parámetros'!$H$5:$H$7,U27)+O27*INDEX('Parámetros'!$I$5:$I$7,U27)+P27*INDEX('Parámetros'!$J$5:$J$7,U27)+Q27*INDEX('Parámetros'!$K$5:$K$7,U27)+R27*INDEX('Parámetros'!$L$5:$L$7,U27)+S27*INDEX('Parámetros'!$M$5:$M$7,U27)))</f>
      </c>
      <c r="E27" s="17"/>
      <c r="F27" s="17"/>
      <c r="G27" s="15"/>
      <c r="H27" s="15"/>
      <c r="I27" s="13">
        <f>IF(AND(E27="",F27=""),"",IF(T27=1,(W27-X27)/60,"Revisa entrada y salida"))</f>
      </c>
      <c r="J27" s="14">
        <f>IF(OR(T27&lt;&gt;1,C27=""),"",C27/INDEX('Parámetros'!$D$5:$D$7,U27))</f>
      </c>
      <c r="K27" s="13">
        <f>IF(T27=1,ROUND(1440*((1-AC27)*AT27+(1-AD27)*AX27),0)/60,"")</f>
      </c>
      <c r="L27" s="13">
        <f>IF(T27=1,ROUND(1440*((1-AC27)*AU27+(1-AD27)*AY27),0)/60,"")</f>
      </c>
      <c r="M27" s="13">
        <f>IF(T27=1,ROUND(1440*((1-AC27)*AS27+(1-AD27)*AW27),0)/60,"")</f>
      </c>
      <c r="N27" s="13">
        <f>IF(T27=1,ROUND(1440*(IF(OR(H27="Sí",H27="Si",AC27=0),AC27*AR27+AD27*AV27,0)),0)/60,"")</f>
      </c>
      <c r="O27" s="13">
        <f>IF(T27=1,ROUND(1440*(IF(OR(H27="Sí",H27="Si",AC27=0),0,AC27*AR27+AD27*AV27)),0)/60,"")</f>
      </c>
      <c r="P27" s="13">
        <f>IF(T27=1,ROUND(1440*(IF(OR(H27="Sí",H27="Si",AC27=0),AC27*AS27+AD27*AW27,0)),0)/60,"")</f>
      </c>
      <c r="Q27" s="13">
        <f>IF(T27=1,ROUND(1440*(IF(OR(H27="Sí",H27="Si",AC27=0),0,AC27*AS27+AD27*AW27)),0)/60,"")</f>
      </c>
      <c r="R27" s="13">
        <f>IF(T27=1,ROUND(1440*(AC27*AT27+AD27*AX27),0)/60,"")</f>
      </c>
      <c r="S27" s="13">
        <f>IF(T27=1,ROUND(1440*(AC27*AU27+AD27*AY27),0)/60,"")</f>
      </c>
      <c r="T27">
        <f>IF(AND(ISNUMBER(E27),ISNUMBER(F27)),IF(AND(F27&gt;E27,YEAR(E27)=2026,(F27-E27)*1440&lt;=1140),1,0),0)</f>
      </c>
      <c r="U27">
        <f>IF(T27=1,MATCH(INT(E27),'Parámetros'!$A$5:$A$7,1),"")</f>
      </c>
      <c r="V27">
        <f>IF(T27=1,INDEX('Parámetros'!$C$5:$C$7,U27)/24,"")</f>
      </c>
      <c r="W27">
        <f>IF(T27=1,ROUND((F27-E27)*1440,0),"")</f>
      </c>
      <c r="X27">
        <f>IF(T27=1,MIN(N(G27),W27),"")</f>
      </c>
      <c r="Y27">
        <f>IF(T27=1,E27+(INT(W27/2)-INT(X27/2))/1440,"")</f>
      </c>
      <c r="Z27">
        <f>IF(T27=1,Y27+X27/1440,"")</f>
      </c>
      <c r="AA27">
        <f>IF(T27=1,MIN(F27,IF(E27+V27&lt;=Y27,E27+V27,E27+V27+X27/1440)),"")</f>
      </c>
      <c r="AB27">
        <f>IF(T27=1,INT(E27)+1,"")</f>
      </c>
      <c r="AC27">
        <f>IF(T27=1,IF(OR(WEEKDAY(AB27-1)=1,COUNTIF('Festivos 2026'!$A$5:$A$40,AB27-1)&gt;0),1,0),"")</f>
      </c>
      <c r="AD27">
        <f>IF(T27=1,IF(OR(WEEKDAY(AB27)=1,COUNTIF('Festivos 2026'!$A$5:$A$40,AB27)&gt;0),1,0),"")</f>
      </c>
      <c r="AE27">
        <f>IF(T27=1,IF(Z27&lt;=AA27,1,0),"")</f>
      </c>
      <c r="AF27">
        <f>IF(T27=1,MAX(0,MIN(AA27,AB27)-E27),"")</f>
      </c>
      <c r="AG27">
        <f>IF(T27=1,MAX(0,MIN(MIN(AA27,AB27),(AB27-1)+6/24)-E27)+MAX(0,MIN(AA27,AB27)-MAX(E27,(AB27-1)+19/24)),"")</f>
      </c>
      <c r="AH27">
        <f>IF(T27=1,MAX(0,AA27-MAX(E27,AB27)),"")</f>
      </c>
      <c r="AI27">
        <f>IF(T27=1,MAX(0,MIN(AA27,AB27+6/24)-MAX(E27,AB27))+MAX(0,AA27-MAX(MAX(E27,AB27),AB27+19/24)),"")</f>
      </c>
      <c r="AJ27">
        <f>IF(T27=1,MAX(0,MIN(F27,AB27)-AA27),"")</f>
      </c>
      <c r="AK27">
        <f>IF(T27=1,MAX(0,MIN(MIN(F27,AB27),(AB27-1)+6/24)-AA27)+MAX(0,MIN(F27,AB27)-MAX(AA27,(AB27-1)+19/24)),"")</f>
      </c>
      <c r="AL27">
        <f>IF(T27=1,MAX(0,F27-MAX(AA27,AB27)),"")</f>
      </c>
      <c r="AM27">
        <f>IF(T27=1,MAX(0,MIN(F27,AB27+6/24)-MAX(AA27,AB27))+MAX(0,F27-MAX(MAX(AA27,AB27),AB27+19/24)),"")</f>
      </c>
      <c r="AN27">
        <f>IF(T27=1,MAX(0,MIN(Z27,AB27)-Y27),"")</f>
      </c>
      <c r="AO27">
        <f>IF(T27=1,MAX(0,MIN(MIN(Z27,AB27),(AB27-1)+6/24)-Y27)+MAX(0,MIN(Z27,AB27)-MAX(Y27,(AB27-1)+19/24)),"")</f>
      </c>
      <c r="AP27">
        <f>IF(T27=1,MAX(0,Z27-MAX(Y27,AB27)),"")</f>
      </c>
      <c r="AQ27">
        <f>IF(T27=1,MAX(0,MIN(Z27,AB27+6/24)-MAX(Y27,AB27))+MAX(0,Z27-MAX(MAX(Y27,AB27),AB27+19/24)),"")</f>
      </c>
      <c r="AR27">
        <f>IF(T27=1,(AF27-AG27)-AE27*(AN27-AO27),"")</f>
      </c>
      <c r="AS27">
        <f>IF(T27=1,AG27-AE27*AO27,"")</f>
      </c>
      <c r="AT27">
        <f>IF(T27=1,(AJ27-AK27)-(1-AE27)*(AN27-AO27),"")</f>
      </c>
      <c r="AU27">
        <f>IF(T27=1,AK27-(1-AE27)*AO27,"")</f>
      </c>
      <c r="AV27">
        <f>IF(T27=1,(AH27-AI27)-AE27*(AP27-AQ27),"")</f>
      </c>
      <c r="AW27">
        <f>IF(T27=1,AI27-AE27*AQ27,"")</f>
      </c>
      <c r="AX27">
        <f>IF(T27=1,(AL27-AM27)-(1-AE27)*(AP27-AQ27),"")</f>
      </c>
      <c r="AY27">
        <f>IF(T27=1,AM27-(1-AE27)*AQ27,"")</f>
      </c>
    </row>
    <row r="28" spans="1:51" x14ac:dyDescent="0.25">
      <c r="A28" s="15"/>
      <c r="B28" s="15"/>
      <c r="C28" s="16"/>
      <c r="D28" s="11">
        <f>IF(J28="","",J28*(K28*INDEX('Parámetros'!$E$5:$E$7,U28)+L28*INDEX('Parámetros'!$F$5:$F$7,U28)+M28*INDEX('Parámetros'!$G$5:$G$7,U28)+N28*INDEX('Parámetros'!$H$5:$H$7,U28)+O28*INDEX('Parámetros'!$I$5:$I$7,U28)+P28*INDEX('Parámetros'!$J$5:$J$7,U28)+Q28*INDEX('Parámetros'!$K$5:$K$7,U28)+R28*INDEX('Parámetros'!$L$5:$L$7,U28)+S28*INDEX('Parámetros'!$M$5:$M$7,U28)))</f>
      </c>
      <c r="E28" s="17"/>
      <c r="F28" s="17"/>
      <c r="G28" s="15"/>
      <c r="H28" s="15"/>
      <c r="I28" s="13">
        <f>IF(AND(E28="",F28=""),"",IF(T28=1,(W28-X28)/60,"Revisa entrada y salida"))</f>
      </c>
      <c r="J28" s="14">
        <f>IF(OR(T28&lt;&gt;1,C28=""),"",C28/INDEX('Parámetros'!$D$5:$D$7,U28))</f>
      </c>
      <c r="K28" s="13">
        <f>IF(T28=1,ROUND(1440*((1-AC28)*AT28+(1-AD28)*AX28),0)/60,"")</f>
      </c>
      <c r="L28" s="13">
        <f>IF(T28=1,ROUND(1440*((1-AC28)*AU28+(1-AD28)*AY28),0)/60,"")</f>
      </c>
      <c r="M28" s="13">
        <f>IF(T28=1,ROUND(1440*((1-AC28)*AS28+(1-AD28)*AW28),0)/60,"")</f>
      </c>
      <c r="N28" s="13">
        <f>IF(T28=1,ROUND(1440*(IF(OR(H28="Sí",H28="Si",AC28=0),AC28*AR28+AD28*AV28,0)),0)/60,"")</f>
      </c>
      <c r="O28" s="13">
        <f>IF(T28=1,ROUND(1440*(IF(OR(H28="Sí",H28="Si",AC28=0),0,AC28*AR28+AD28*AV28)),0)/60,"")</f>
      </c>
      <c r="P28" s="13">
        <f>IF(T28=1,ROUND(1440*(IF(OR(H28="Sí",H28="Si",AC28=0),AC28*AS28+AD28*AW28,0)),0)/60,"")</f>
      </c>
      <c r="Q28" s="13">
        <f>IF(T28=1,ROUND(1440*(IF(OR(H28="Sí",H28="Si",AC28=0),0,AC28*AS28+AD28*AW28)),0)/60,"")</f>
      </c>
      <c r="R28" s="13">
        <f>IF(T28=1,ROUND(1440*(AC28*AT28+AD28*AX28),0)/60,"")</f>
      </c>
      <c r="S28" s="13">
        <f>IF(T28=1,ROUND(1440*(AC28*AU28+AD28*AY28),0)/60,"")</f>
      </c>
      <c r="T28">
        <f>IF(AND(ISNUMBER(E28),ISNUMBER(F28)),IF(AND(F28&gt;E28,YEAR(E28)=2026,(F28-E28)*1440&lt;=1140),1,0),0)</f>
      </c>
      <c r="U28">
        <f>IF(T28=1,MATCH(INT(E28),'Parámetros'!$A$5:$A$7,1),"")</f>
      </c>
      <c r="V28">
        <f>IF(T28=1,INDEX('Parámetros'!$C$5:$C$7,U28)/24,"")</f>
      </c>
      <c r="W28">
        <f>IF(T28=1,ROUND((F28-E28)*1440,0),"")</f>
      </c>
      <c r="X28">
        <f>IF(T28=1,MIN(N(G28),W28),"")</f>
      </c>
      <c r="Y28">
        <f>IF(T28=1,E28+(INT(W28/2)-INT(X28/2))/1440,"")</f>
      </c>
      <c r="Z28">
        <f>IF(T28=1,Y28+X28/1440,"")</f>
      </c>
      <c r="AA28">
        <f>IF(T28=1,MIN(F28,IF(E28+V28&lt;=Y28,E28+V28,E28+V28+X28/1440)),"")</f>
      </c>
      <c r="AB28">
        <f>IF(T28=1,INT(E28)+1,"")</f>
      </c>
      <c r="AC28">
        <f>IF(T28=1,IF(OR(WEEKDAY(AB28-1)=1,COUNTIF('Festivos 2026'!$A$5:$A$40,AB28-1)&gt;0),1,0),"")</f>
      </c>
      <c r="AD28">
        <f>IF(T28=1,IF(OR(WEEKDAY(AB28)=1,COUNTIF('Festivos 2026'!$A$5:$A$40,AB28)&gt;0),1,0),"")</f>
      </c>
      <c r="AE28">
        <f>IF(T28=1,IF(Z28&lt;=AA28,1,0),"")</f>
      </c>
      <c r="AF28">
        <f>IF(T28=1,MAX(0,MIN(AA28,AB28)-E28),"")</f>
      </c>
      <c r="AG28">
        <f>IF(T28=1,MAX(0,MIN(MIN(AA28,AB28),(AB28-1)+6/24)-E28)+MAX(0,MIN(AA28,AB28)-MAX(E28,(AB28-1)+19/24)),"")</f>
      </c>
      <c r="AH28">
        <f>IF(T28=1,MAX(0,AA28-MAX(E28,AB28)),"")</f>
      </c>
      <c r="AI28">
        <f>IF(T28=1,MAX(0,MIN(AA28,AB28+6/24)-MAX(E28,AB28))+MAX(0,AA28-MAX(MAX(E28,AB28),AB28+19/24)),"")</f>
      </c>
      <c r="AJ28">
        <f>IF(T28=1,MAX(0,MIN(F28,AB28)-AA28),"")</f>
      </c>
      <c r="AK28">
        <f>IF(T28=1,MAX(0,MIN(MIN(F28,AB28),(AB28-1)+6/24)-AA28)+MAX(0,MIN(F28,AB28)-MAX(AA28,(AB28-1)+19/24)),"")</f>
      </c>
      <c r="AL28">
        <f>IF(T28=1,MAX(0,F28-MAX(AA28,AB28)),"")</f>
      </c>
      <c r="AM28">
        <f>IF(T28=1,MAX(0,MIN(F28,AB28+6/24)-MAX(AA28,AB28))+MAX(0,F28-MAX(MAX(AA28,AB28),AB28+19/24)),"")</f>
      </c>
      <c r="AN28">
        <f>IF(T28=1,MAX(0,MIN(Z28,AB28)-Y28),"")</f>
      </c>
      <c r="AO28">
        <f>IF(T28=1,MAX(0,MIN(MIN(Z28,AB28),(AB28-1)+6/24)-Y28)+MAX(0,MIN(Z28,AB28)-MAX(Y28,(AB28-1)+19/24)),"")</f>
      </c>
      <c r="AP28">
        <f>IF(T28=1,MAX(0,Z28-MAX(Y28,AB28)),"")</f>
      </c>
      <c r="AQ28">
        <f>IF(T28=1,MAX(0,MIN(Z28,AB28+6/24)-MAX(Y28,AB28))+MAX(0,Z28-MAX(MAX(Y28,AB28),AB28+19/24)),"")</f>
      </c>
      <c r="AR28">
        <f>IF(T28=1,(AF28-AG28)-AE28*(AN28-AO28),"")</f>
      </c>
      <c r="AS28">
        <f>IF(T28=1,AG28-AE28*AO28,"")</f>
      </c>
      <c r="AT28">
        <f>IF(T28=1,(AJ28-AK28)-(1-AE28)*(AN28-AO28),"")</f>
      </c>
      <c r="AU28">
        <f>IF(T28=1,AK28-(1-AE28)*AO28,"")</f>
      </c>
      <c r="AV28">
        <f>IF(T28=1,(AH28-AI28)-AE28*(AP28-AQ28),"")</f>
      </c>
      <c r="AW28">
        <f>IF(T28=1,AI28-AE28*AQ28,"")</f>
      </c>
      <c r="AX28">
        <f>IF(T28=1,(AL28-AM28)-(1-AE28)*(AP28-AQ28),"")</f>
      </c>
      <c r="AY28">
        <f>IF(T28=1,AM28-(1-AE28)*AQ28,"")</f>
      </c>
    </row>
    <row r="29" spans="1:51" x14ac:dyDescent="0.25">
      <c r="A29" s="15"/>
      <c r="B29" s="15"/>
      <c r="C29" s="16"/>
      <c r="D29" s="11">
        <f>IF(J29="","",J29*(K29*INDEX('Parámetros'!$E$5:$E$7,U29)+L29*INDEX('Parámetros'!$F$5:$F$7,U29)+M29*INDEX('Parámetros'!$G$5:$G$7,U29)+N29*INDEX('Parámetros'!$H$5:$H$7,U29)+O29*INDEX('Parámetros'!$I$5:$I$7,U29)+P29*INDEX('Parámetros'!$J$5:$J$7,U29)+Q29*INDEX('Parámetros'!$K$5:$K$7,U29)+R29*INDEX('Parámetros'!$L$5:$L$7,U29)+S29*INDEX('Parámetros'!$M$5:$M$7,U29)))</f>
      </c>
      <c r="E29" s="17"/>
      <c r="F29" s="17"/>
      <c r="G29" s="15"/>
      <c r="H29" s="15"/>
      <c r="I29" s="13">
        <f>IF(AND(E29="",F29=""),"",IF(T29=1,(W29-X29)/60,"Revisa entrada y salida"))</f>
      </c>
      <c r="J29" s="14">
        <f>IF(OR(T29&lt;&gt;1,C29=""),"",C29/INDEX('Parámetros'!$D$5:$D$7,U29))</f>
      </c>
      <c r="K29" s="13">
        <f>IF(T29=1,ROUND(1440*((1-AC29)*AT29+(1-AD29)*AX29),0)/60,"")</f>
      </c>
      <c r="L29" s="13">
        <f>IF(T29=1,ROUND(1440*((1-AC29)*AU29+(1-AD29)*AY29),0)/60,"")</f>
      </c>
      <c r="M29" s="13">
        <f>IF(T29=1,ROUND(1440*((1-AC29)*AS29+(1-AD29)*AW29),0)/60,"")</f>
      </c>
      <c r="N29" s="13">
        <f>IF(T29=1,ROUND(1440*(IF(OR(H29="Sí",H29="Si",AC29=0),AC29*AR29+AD29*AV29,0)),0)/60,"")</f>
      </c>
      <c r="O29" s="13">
        <f>IF(T29=1,ROUND(1440*(IF(OR(H29="Sí",H29="Si",AC29=0),0,AC29*AR29+AD29*AV29)),0)/60,"")</f>
      </c>
      <c r="P29" s="13">
        <f>IF(T29=1,ROUND(1440*(IF(OR(H29="Sí",H29="Si",AC29=0),AC29*AS29+AD29*AW29,0)),0)/60,"")</f>
      </c>
      <c r="Q29" s="13">
        <f>IF(T29=1,ROUND(1440*(IF(OR(H29="Sí",H29="Si",AC29=0),0,AC29*AS29+AD29*AW29)),0)/60,"")</f>
      </c>
      <c r="R29" s="13">
        <f>IF(T29=1,ROUND(1440*(AC29*AT29+AD29*AX29),0)/60,"")</f>
      </c>
      <c r="S29" s="13">
        <f>IF(T29=1,ROUND(1440*(AC29*AU29+AD29*AY29),0)/60,"")</f>
      </c>
      <c r="T29">
        <f>IF(AND(ISNUMBER(E29),ISNUMBER(F29)),IF(AND(F29&gt;E29,YEAR(E29)=2026,(F29-E29)*1440&lt;=1140),1,0),0)</f>
      </c>
      <c r="U29">
        <f>IF(T29=1,MATCH(INT(E29),'Parámetros'!$A$5:$A$7,1),"")</f>
      </c>
      <c r="V29">
        <f>IF(T29=1,INDEX('Parámetros'!$C$5:$C$7,U29)/24,"")</f>
      </c>
      <c r="W29">
        <f>IF(T29=1,ROUND((F29-E29)*1440,0),"")</f>
      </c>
      <c r="X29">
        <f>IF(T29=1,MIN(N(G29),W29),"")</f>
      </c>
      <c r="Y29">
        <f>IF(T29=1,E29+(INT(W29/2)-INT(X29/2))/1440,"")</f>
      </c>
      <c r="Z29">
        <f>IF(T29=1,Y29+X29/1440,"")</f>
      </c>
      <c r="AA29">
        <f>IF(T29=1,MIN(F29,IF(E29+V29&lt;=Y29,E29+V29,E29+V29+X29/1440)),"")</f>
      </c>
      <c r="AB29">
        <f>IF(T29=1,INT(E29)+1,"")</f>
      </c>
      <c r="AC29">
        <f>IF(T29=1,IF(OR(WEEKDAY(AB29-1)=1,COUNTIF('Festivos 2026'!$A$5:$A$40,AB29-1)&gt;0),1,0),"")</f>
      </c>
      <c r="AD29">
        <f>IF(T29=1,IF(OR(WEEKDAY(AB29)=1,COUNTIF('Festivos 2026'!$A$5:$A$40,AB29)&gt;0),1,0),"")</f>
      </c>
      <c r="AE29">
        <f>IF(T29=1,IF(Z29&lt;=AA29,1,0),"")</f>
      </c>
      <c r="AF29">
        <f>IF(T29=1,MAX(0,MIN(AA29,AB29)-E29),"")</f>
      </c>
      <c r="AG29">
        <f>IF(T29=1,MAX(0,MIN(MIN(AA29,AB29),(AB29-1)+6/24)-E29)+MAX(0,MIN(AA29,AB29)-MAX(E29,(AB29-1)+19/24)),"")</f>
      </c>
      <c r="AH29">
        <f>IF(T29=1,MAX(0,AA29-MAX(E29,AB29)),"")</f>
      </c>
      <c r="AI29">
        <f>IF(T29=1,MAX(0,MIN(AA29,AB29+6/24)-MAX(E29,AB29))+MAX(0,AA29-MAX(MAX(E29,AB29),AB29+19/24)),"")</f>
      </c>
      <c r="AJ29">
        <f>IF(T29=1,MAX(0,MIN(F29,AB29)-AA29),"")</f>
      </c>
      <c r="AK29">
        <f>IF(T29=1,MAX(0,MIN(MIN(F29,AB29),(AB29-1)+6/24)-AA29)+MAX(0,MIN(F29,AB29)-MAX(AA29,(AB29-1)+19/24)),"")</f>
      </c>
      <c r="AL29">
        <f>IF(T29=1,MAX(0,F29-MAX(AA29,AB29)),"")</f>
      </c>
      <c r="AM29">
        <f>IF(T29=1,MAX(0,MIN(F29,AB29+6/24)-MAX(AA29,AB29))+MAX(0,F29-MAX(MAX(AA29,AB29),AB29+19/24)),"")</f>
      </c>
      <c r="AN29">
        <f>IF(T29=1,MAX(0,MIN(Z29,AB29)-Y29),"")</f>
      </c>
      <c r="AO29">
        <f>IF(T29=1,MAX(0,MIN(MIN(Z29,AB29),(AB29-1)+6/24)-Y29)+MAX(0,MIN(Z29,AB29)-MAX(Y29,(AB29-1)+19/24)),"")</f>
      </c>
      <c r="AP29">
        <f>IF(T29=1,MAX(0,Z29-MAX(Y29,AB29)),"")</f>
      </c>
      <c r="AQ29">
        <f>IF(T29=1,MAX(0,MIN(Z29,AB29+6/24)-MAX(Y29,AB29))+MAX(0,Z29-MAX(MAX(Y29,AB29),AB29+19/24)),"")</f>
      </c>
      <c r="AR29">
        <f>IF(T29=1,(AF29-AG29)-AE29*(AN29-AO29),"")</f>
      </c>
      <c r="AS29">
        <f>IF(T29=1,AG29-AE29*AO29,"")</f>
      </c>
      <c r="AT29">
        <f>IF(T29=1,(AJ29-AK29)-(1-AE29)*(AN29-AO29),"")</f>
      </c>
      <c r="AU29">
        <f>IF(T29=1,AK29-(1-AE29)*AO29,"")</f>
      </c>
      <c r="AV29">
        <f>IF(T29=1,(AH29-AI29)-AE29*(AP29-AQ29),"")</f>
      </c>
      <c r="AW29">
        <f>IF(T29=1,AI29-AE29*AQ29,"")</f>
      </c>
      <c r="AX29">
        <f>IF(T29=1,(AL29-AM29)-(1-AE29)*(AP29-AQ29),"")</f>
      </c>
      <c r="AY29">
        <f>IF(T29=1,AM29-(1-AE29)*AQ29,"")</f>
      </c>
    </row>
    <row r="30" spans="1:51" x14ac:dyDescent="0.25">
      <c r="A30" s="15"/>
      <c r="B30" s="15"/>
      <c r="C30" s="16"/>
      <c r="D30" s="11">
        <f>IF(J30="","",J30*(K30*INDEX('Parámetros'!$E$5:$E$7,U30)+L30*INDEX('Parámetros'!$F$5:$F$7,U30)+M30*INDEX('Parámetros'!$G$5:$G$7,U30)+N30*INDEX('Parámetros'!$H$5:$H$7,U30)+O30*INDEX('Parámetros'!$I$5:$I$7,U30)+P30*INDEX('Parámetros'!$J$5:$J$7,U30)+Q30*INDEX('Parámetros'!$K$5:$K$7,U30)+R30*INDEX('Parámetros'!$L$5:$L$7,U30)+S30*INDEX('Parámetros'!$M$5:$M$7,U30)))</f>
      </c>
      <c r="E30" s="17"/>
      <c r="F30" s="17"/>
      <c r="G30" s="15"/>
      <c r="H30" s="15"/>
      <c r="I30" s="13">
        <f>IF(AND(E30="",F30=""),"",IF(T30=1,(W30-X30)/60,"Revisa entrada y salida"))</f>
      </c>
      <c r="J30" s="14">
        <f>IF(OR(T30&lt;&gt;1,C30=""),"",C30/INDEX('Parámetros'!$D$5:$D$7,U30))</f>
      </c>
      <c r="K30" s="13">
        <f>IF(T30=1,ROUND(1440*((1-AC30)*AT30+(1-AD30)*AX30),0)/60,"")</f>
      </c>
      <c r="L30" s="13">
        <f>IF(T30=1,ROUND(1440*((1-AC30)*AU30+(1-AD30)*AY30),0)/60,"")</f>
      </c>
      <c r="M30" s="13">
        <f>IF(T30=1,ROUND(1440*((1-AC30)*AS30+(1-AD30)*AW30),0)/60,"")</f>
      </c>
      <c r="N30" s="13">
        <f>IF(T30=1,ROUND(1440*(IF(OR(H30="Sí",H30="Si",AC30=0),AC30*AR30+AD30*AV30,0)),0)/60,"")</f>
      </c>
      <c r="O30" s="13">
        <f>IF(T30=1,ROUND(1440*(IF(OR(H30="Sí",H30="Si",AC30=0),0,AC30*AR30+AD30*AV30)),0)/60,"")</f>
      </c>
      <c r="P30" s="13">
        <f>IF(T30=1,ROUND(1440*(IF(OR(H30="Sí",H30="Si",AC30=0),AC30*AS30+AD30*AW30,0)),0)/60,"")</f>
      </c>
      <c r="Q30" s="13">
        <f>IF(T30=1,ROUND(1440*(IF(OR(H30="Sí",H30="Si",AC30=0),0,AC30*AS30+AD30*AW30)),0)/60,"")</f>
      </c>
      <c r="R30" s="13">
        <f>IF(T30=1,ROUND(1440*(AC30*AT30+AD30*AX30),0)/60,"")</f>
      </c>
      <c r="S30" s="13">
        <f>IF(T30=1,ROUND(1440*(AC30*AU30+AD30*AY30),0)/60,"")</f>
      </c>
      <c r="T30">
        <f>IF(AND(ISNUMBER(E30),ISNUMBER(F30)),IF(AND(F30&gt;E30,YEAR(E30)=2026,(F30-E30)*1440&lt;=1140),1,0),0)</f>
      </c>
      <c r="U30">
        <f>IF(T30=1,MATCH(INT(E30),'Parámetros'!$A$5:$A$7,1),"")</f>
      </c>
      <c r="V30">
        <f>IF(T30=1,INDEX('Parámetros'!$C$5:$C$7,U30)/24,"")</f>
      </c>
      <c r="W30">
        <f>IF(T30=1,ROUND((F30-E30)*1440,0),"")</f>
      </c>
      <c r="X30">
        <f>IF(T30=1,MIN(N(G30),W30),"")</f>
      </c>
      <c r="Y30">
        <f>IF(T30=1,E30+(INT(W30/2)-INT(X30/2))/1440,"")</f>
      </c>
      <c r="Z30">
        <f>IF(T30=1,Y30+X30/1440,"")</f>
      </c>
      <c r="AA30">
        <f>IF(T30=1,MIN(F30,IF(E30+V30&lt;=Y30,E30+V30,E30+V30+X30/1440)),"")</f>
      </c>
      <c r="AB30">
        <f>IF(T30=1,INT(E30)+1,"")</f>
      </c>
      <c r="AC30">
        <f>IF(T30=1,IF(OR(WEEKDAY(AB30-1)=1,COUNTIF('Festivos 2026'!$A$5:$A$40,AB30-1)&gt;0),1,0),"")</f>
      </c>
      <c r="AD30">
        <f>IF(T30=1,IF(OR(WEEKDAY(AB30)=1,COUNTIF('Festivos 2026'!$A$5:$A$40,AB30)&gt;0),1,0),"")</f>
      </c>
      <c r="AE30">
        <f>IF(T30=1,IF(Z30&lt;=AA30,1,0),"")</f>
      </c>
      <c r="AF30">
        <f>IF(T30=1,MAX(0,MIN(AA30,AB30)-E30),"")</f>
      </c>
      <c r="AG30">
        <f>IF(T30=1,MAX(0,MIN(MIN(AA30,AB30),(AB30-1)+6/24)-E30)+MAX(0,MIN(AA30,AB30)-MAX(E30,(AB30-1)+19/24)),"")</f>
      </c>
      <c r="AH30">
        <f>IF(T30=1,MAX(0,AA30-MAX(E30,AB30)),"")</f>
      </c>
      <c r="AI30">
        <f>IF(T30=1,MAX(0,MIN(AA30,AB30+6/24)-MAX(E30,AB30))+MAX(0,AA30-MAX(MAX(E30,AB30),AB30+19/24)),"")</f>
      </c>
      <c r="AJ30">
        <f>IF(T30=1,MAX(0,MIN(F30,AB30)-AA30),"")</f>
      </c>
      <c r="AK30">
        <f>IF(T30=1,MAX(0,MIN(MIN(F30,AB30),(AB30-1)+6/24)-AA30)+MAX(0,MIN(F30,AB30)-MAX(AA30,(AB30-1)+19/24)),"")</f>
      </c>
      <c r="AL30">
        <f>IF(T30=1,MAX(0,F30-MAX(AA30,AB30)),"")</f>
      </c>
      <c r="AM30">
        <f>IF(T30=1,MAX(0,MIN(F30,AB30+6/24)-MAX(AA30,AB30))+MAX(0,F30-MAX(MAX(AA30,AB30),AB30+19/24)),"")</f>
      </c>
      <c r="AN30">
        <f>IF(T30=1,MAX(0,MIN(Z30,AB30)-Y30),"")</f>
      </c>
      <c r="AO30">
        <f>IF(T30=1,MAX(0,MIN(MIN(Z30,AB30),(AB30-1)+6/24)-Y30)+MAX(0,MIN(Z30,AB30)-MAX(Y30,(AB30-1)+19/24)),"")</f>
      </c>
      <c r="AP30">
        <f>IF(T30=1,MAX(0,Z30-MAX(Y30,AB30)),"")</f>
      </c>
      <c r="AQ30">
        <f>IF(T30=1,MAX(0,MIN(Z30,AB30+6/24)-MAX(Y30,AB30))+MAX(0,Z30-MAX(MAX(Y30,AB30),AB30+19/24)),"")</f>
      </c>
      <c r="AR30">
        <f>IF(T30=1,(AF30-AG30)-AE30*(AN30-AO30),"")</f>
      </c>
      <c r="AS30">
        <f>IF(T30=1,AG30-AE30*AO30,"")</f>
      </c>
      <c r="AT30">
        <f>IF(T30=1,(AJ30-AK30)-(1-AE30)*(AN30-AO30),"")</f>
      </c>
      <c r="AU30">
        <f>IF(T30=1,AK30-(1-AE30)*AO30,"")</f>
      </c>
      <c r="AV30">
        <f>IF(T30=1,(AH30-AI30)-AE30*(AP30-AQ30),"")</f>
      </c>
      <c r="AW30">
        <f>IF(T30=1,AI30-AE30*AQ30,"")</f>
      </c>
      <c r="AX30">
        <f>IF(T30=1,(AL30-AM30)-(1-AE30)*(AP30-AQ30),"")</f>
      </c>
      <c r="AY30">
        <f>IF(T30=1,AM30-(1-AE30)*AQ30,"")</f>
      </c>
    </row>
    <row r="31" spans="1:51" x14ac:dyDescent="0.25">
      <c r="A31" s="15"/>
      <c r="B31" s="15"/>
      <c r="C31" s="16"/>
      <c r="D31" s="11">
        <f>IF(J31="","",J31*(K31*INDEX('Parámetros'!$E$5:$E$7,U31)+L31*INDEX('Parámetros'!$F$5:$F$7,U31)+M31*INDEX('Parámetros'!$G$5:$G$7,U31)+N31*INDEX('Parámetros'!$H$5:$H$7,U31)+O31*INDEX('Parámetros'!$I$5:$I$7,U31)+P31*INDEX('Parámetros'!$J$5:$J$7,U31)+Q31*INDEX('Parámetros'!$K$5:$K$7,U31)+R31*INDEX('Parámetros'!$L$5:$L$7,U31)+S31*INDEX('Parámetros'!$M$5:$M$7,U31)))</f>
      </c>
      <c r="E31" s="17"/>
      <c r="F31" s="17"/>
      <c r="G31" s="15"/>
      <c r="H31" s="15"/>
      <c r="I31" s="13">
        <f>IF(AND(E31="",F31=""),"",IF(T31=1,(W31-X31)/60,"Revisa entrada y salida"))</f>
      </c>
      <c r="J31" s="14">
        <f>IF(OR(T31&lt;&gt;1,C31=""),"",C31/INDEX('Parámetros'!$D$5:$D$7,U31))</f>
      </c>
      <c r="K31" s="13">
        <f>IF(T31=1,ROUND(1440*((1-AC31)*AT31+(1-AD31)*AX31),0)/60,"")</f>
      </c>
      <c r="L31" s="13">
        <f>IF(T31=1,ROUND(1440*((1-AC31)*AU31+(1-AD31)*AY31),0)/60,"")</f>
      </c>
      <c r="M31" s="13">
        <f>IF(T31=1,ROUND(1440*((1-AC31)*AS31+(1-AD31)*AW31),0)/60,"")</f>
      </c>
      <c r="N31" s="13">
        <f>IF(T31=1,ROUND(1440*(IF(OR(H31="Sí",H31="Si",AC31=0),AC31*AR31+AD31*AV31,0)),0)/60,"")</f>
      </c>
      <c r="O31" s="13">
        <f>IF(T31=1,ROUND(1440*(IF(OR(H31="Sí",H31="Si",AC31=0),0,AC31*AR31+AD31*AV31)),0)/60,"")</f>
      </c>
      <c r="P31" s="13">
        <f>IF(T31=1,ROUND(1440*(IF(OR(H31="Sí",H31="Si",AC31=0),AC31*AS31+AD31*AW31,0)),0)/60,"")</f>
      </c>
      <c r="Q31" s="13">
        <f>IF(T31=1,ROUND(1440*(IF(OR(H31="Sí",H31="Si",AC31=0),0,AC31*AS31+AD31*AW31)),0)/60,"")</f>
      </c>
      <c r="R31" s="13">
        <f>IF(T31=1,ROUND(1440*(AC31*AT31+AD31*AX31),0)/60,"")</f>
      </c>
      <c r="S31" s="13">
        <f>IF(T31=1,ROUND(1440*(AC31*AU31+AD31*AY31),0)/60,"")</f>
      </c>
      <c r="T31">
        <f>IF(AND(ISNUMBER(E31),ISNUMBER(F31)),IF(AND(F31&gt;E31,YEAR(E31)=2026,(F31-E31)*1440&lt;=1140),1,0),0)</f>
      </c>
      <c r="U31">
        <f>IF(T31=1,MATCH(INT(E31),'Parámetros'!$A$5:$A$7,1),"")</f>
      </c>
      <c r="V31">
        <f>IF(T31=1,INDEX('Parámetros'!$C$5:$C$7,U31)/24,"")</f>
      </c>
      <c r="W31">
        <f>IF(T31=1,ROUND((F31-E31)*1440,0),"")</f>
      </c>
      <c r="X31">
        <f>IF(T31=1,MIN(N(G31),W31),"")</f>
      </c>
      <c r="Y31">
        <f>IF(T31=1,E31+(INT(W31/2)-INT(X31/2))/1440,"")</f>
      </c>
      <c r="Z31">
        <f>IF(T31=1,Y31+X31/1440,"")</f>
      </c>
      <c r="AA31">
        <f>IF(T31=1,MIN(F31,IF(E31+V31&lt;=Y31,E31+V31,E31+V31+X31/1440)),"")</f>
      </c>
      <c r="AB31">
        <f>IF(T31=1,INT(E31)+1,"")</f>
      </c>
      <c r="AC31">
        <f>IF(T31=1,IF(OR(WEEKDAY(AB31-1)=1,COUNTIF('Festivos 2026'!$A$5:$A$40,AB31-1)&gt;0),1,0),"")</f>
      </c>
      <c r="AD31">
        <f>IF(T31=1,IF(OR(WEEKDAY(AB31)=1,COUNTIF('Festivos 2026'!$A$5:$A$40,AB31)&gt;0),1,0),"")</f>
      </c>
      <c r="AE31">
        <f>IF(T31=1,IF(Z31&lt;=AA31,1,0),"")</f>
      </c>
      <c r="AF31">
        <f>IF(T31=1,MAX(0,MIN(AA31,AB31)-E31),"")</f>
      </c>
      <c r="AG31">
        <f>IF(T31=1,MAX(0,MIN(MIN(AA31,AB31),(AB31-1)+6/24)-E31)+MAX(0,MIN(AA31,AB31)-MAX(E31,(AB31-1)+19/24)),"")</f>
      </c>
      <c r="AH31">
        <f>IF(T31=1,MAX(0,AA31-MAX(E31,AB31)),"")</f>
      </c>
      <c r="AI31">
        <f>IF(T31=1,MAX(0,MIN(AA31,AB31+6/24)-MAX(E31,AB31))+MAX(0,AA31-MAX(MAX(E31,AB31),AB31+19/24)),"")</f>
      </c>
      <c r="AJ31">
        <f>IF(T31=1,MAX(0,MIN(F31,AB31)-AA31),"")</f>
      </c>
      <c r="AK31">
        <f>IF(T31=1,MAX(0,MIN(MIN(F31,AB31),(AB31-1)+6/24)-AA31)+MAX(0,MIN(F31,AB31)-MAX(AA31,(AB31-1)+19/24)),"")</f>
      </c>
      <c r="AL31">
        <f>IF(T31=1,MAX(0,F31-MAX(AA31,AB31)),"")</f>
      </c>
      <c r="AM31">
        <f>IF(T31=1,MAX(0,MIN(F31,AB31+6/24)-MAX(AA31,AB31))+MAX(0,F31-MAX(MAX(AA31,AB31),AB31+19/24)),"")</f>
      </c>
      <c r="AN31">
        <f>IF(T31=1,MAX(0,MIN(Z31,AB31)-Y31),"")</f>
      </c>
      <c r="AO31">
        <f>IF(T31=1,MAX(0,MIN(MIN(Z31,AB31),(AB31-1)+6/24)-Y31)+MAX(0,MIN(Z31,AB31)-MAX(Y31,(AB31-1)+19/24)),"")</f>
      </c>
      <c r="AP31">
        <f>IF(T31=1,MAX(0,Z31-MAX(Y31,AB31)),"")</f>
      </c>
      <c r="AQ31">
        <f>IF(T31=1,MAX(0,MIN(Z31,AB31+6/24)-MAX(Y31,AB31))+MAX(0,Z31-MAX(MAX(Y31,AB31),AB31+19/24)),"")</f>
      </c>
      <c r="AR31">
        <f>IF(T31=1,(AF31-AG31)-AE31*(AN31-AO31),"")</f>
      </c>
      <c r="AS31">
        <f>IF(T31=1,AG31-AE31*AO31,"")</f>
      </c>
      <c r="AT31">
        <f>IF(T31=1,(AJ31-AK31)-(1-AE31)*(AN31-AO31),"")</f>
      </c>
      <c r="AU31">
        <f>IF(T31=1,AK31-(1-AE31)*AO31,"")</f>
      </c>
      <c r="AV31">
        <f>IF(T31=1,(AH31-AI31)-AE31*(AP31-AQ31),"")</f>
      </c>
      <c r="AW31">
        <f>IF(T31=1,AI31-AE31*AQ31,"")</f>
      </c>
      <c r="AX31">
        <f>IF(T31=1,(AL31-AM31)-(1-AE31)*(AP31-AQ31),"")</f>
      </c>
      <c r="AY31">
        <f>IF(T31=1,AM31-(1-AE31)*AQ31,"")</f>
      </c>
    </row>
    <row r="32" spans="1:51" x14ac:dyDescent="0.25">
      <c r="A32" s="15"/>
      <c r="B32" s="15"/>
      <c r="C32" s="16"/>
      <c r="D32" s="11">
        <f>IF(J32="","",J32*(K32*INDEX('Parámetros'!$E$5:$E$7,U32)+L32*INDEX('Parámetros'!$F$5:$F$7,U32)+M32*INDEX('Parámetros'!$G$5:$G$7,U32)+N32*INDEX('Parámetros'!$H$5:$H$7,U32)+O32*INDEX('Parámetros'!$I$5:$I$7,U32)+P32*INDEX('Parámetros'!$J$5:$J$7,U32)+Q32*INDEX('Parámetros'!$K$5:$K$7,U32)+R32*INDEX('Parámetros'!$L$5:$L$7,U32)+S32*INDEX('Parámetros'!$M$5:$M$7,U32)))</f>
      </c>
      <c r="E32" s="17"/>
      <c r="F32" s="17"/>
      <c r="G32" s="15"/>
      <c r="H32" s="15"/>
      <c r="I32" s="13">
        <f>IF(AND(E32="",F32=""),"",IF(T32=1,(W32-X32)/60,"Revisa entrada y salida"))</f>
      </c>
      <c r="J32" s="14">
        <f>IF(OR(T32&lt;&gt;1,C32=""),"",C32/INDEX('Parámetros'!$D$5:$D$7,U32))</f>
      </c>
      <c r="K32" s="13">
        <f>IF(T32=1,ROUND(1440*((1-AC32)*AT32+(1-AD32)*AX32),0)/60,"")</f>
      </c>
      <c r="L32" s="13">
        <f>IF(T32=1,ROUND(1440*((1-AC32)*AU32+(1-AD32)*AY32),0)/60,"")</f>
      </c>
      <c r="M32" s="13">
        <f>IF(T32=1,ROUND(1440*((1-AC32)*AS32+(1-AD32)*AW32),0)/60,"")</f>
      </c>
      <c r="N32" s="13">
        <f>IF(T32=1,ROUND(1440*(IF(OR(H32="Sí",H32="Si",AC32=0),AC32*AR32+AD32*AV32,0)),0)/60,"")</f>
      </c>
      <c r="O32" s="13">
        <f>IF(T32=1,ROUND(1440*(IF(OR(H32="Sí",H32="Si",AC32=0),0,AC32*AR32+AD32*AV32)),0)/60,"")</f>
      </c>
      <c r="P32" s="13">
        <f>IF(T32=1,ROUND(1440*(IF(OR(H32="Sí",H32="Si",AC32=0),AC32*AS32+AD32*AW32,0)),0)/60,"")</f>
      </c>
      <c r="Q32" s="13">
        <f>IF(T32=1,ROUND(1440*(IF(OR(H32="Sí",H32="Si",AC32=0),0,AC32*AS32+AD32*AW32)),0)/60,"")</f>
      </c>
      <c r="R32" s="13">
        <f>IF(T32=1,ROUND(1440*(AC32*AT32+AD32*AX32),0)/60,"")</f>
      </c>
      <c r="S32" s="13">
        <f>IF(T32=1,ROUND(1440*(AC32*AU32+AD32*AY32),0)/60,"")</f>
      </c>
      <c r="T32">
        <f>IF(AND(ISNUMBER(E32),ISNUMBER(F32)),IF(AND(F32&gt;E32,YEAR(E32)=2026,(F32-E32)*1440&lt;=1140),1,0),0)</f>
      </c>
      <c r="U32">
        <f>IF(T32=1,MATCH(INT(E32),'Parámetros'!$A$5:$A$7,1),"")</f>
      </c>
      <c r="V32">
        <f>IF(T32=1,INDEX('Parámetros'!$C$5:$C$7,U32)/24,"")</f>
      </c>
      <c r="W32">
        <f>IF(T32=1,ROUND((F32-E32)*1440,0),"")</f>
      </c>
      <c r="X32">
        <f>IF(T32=1,MIN(N(G32),W32),"")</f>
      </c>
      <c r="Y32">
        <f>IF(T32=1,E32+(INT(W32/2)-INT(X32/2))/1440,"")</f>
      </c>
      <c r="Z32">
        <f>IF(T32=1,Y32+X32/1440,"")</f>
      </c>
      <c r="AA32">
        <f>IF(T32=1,MIN(F32,IF(E32+V32&lt;=Y32,E32+V32,E32+V32+X32/1440)),"")</f>
      </c>
      <c r="AB32">
        <f>IF(T32=1,INT(E32)+1,"")</f>
      </c>
      <c r="AC32">
        <f>IF(T32=1,IF(OR(WEEKDAY(AB32-1)=1,COUNTIF('Festivos 2026'!$A$5:$A$40,AB32-1)&gt;0),1,0),"")</f>
      </c>
      <c r="AD32">
        <f>IF(T32=1,IF(OR(WEEKDAY(AB32)=1,COUNTIF('Festivos 2026'!$A$5:$A$40,AB32)&gt;0),1,0),"")</f>
      </c>
      <c r="AE32">
        <f>IF(T32=1,IF(Z32&lt;=AA32,1,0),"")</f>
      </c>
      <c r="AF32">
        <f>IF(T32=1,MAX(0,MIN(AA32,AB32)-E32),"")</f>
      </c>
      <c r="AG32">
        <f>IF(T32=1,MAX(0,MIN(MIN(AA32,AB32),(AB32-1)+6/24)-E32)+MAX(0,MIN(AA32,AB32)-MAX(E32,(AB32-1)+19/24)),"")</f>
      </c>
      <c r="AH32">
        <f>IF(T32=1,MAX(0,AA32-MAX(E32,AB32)),"")</f>
      </c>
      <c r="AI32">
        <f>IF(T32=1,MAX(0,MIN(AA32,AB32+6/24)-MAX(E32,AB32))+MAX(0,AA32-MAX(MAX(E32,AB32),AB32+19/24)),"")</f>
      </c>
      <c r="AJ32">
        <f>IF(T32=1,MAX(0,MIN(F32,AB32)-AA32),"")</f>
      </c>
      <c r="AK32">
        <f>IF(T32=1,MAX(0,MIN(MIN(F32,AB32),(AB32-1)+6/24)-AA32)+MAX(0,MIN(F32,AB32)-MAX(AA32,(AB32-1)+19/24)),"")</f>
      </c>
      <c r="AL32">
        <f>IF(T32=1,MAX(0,F32-MAX(AA32,AB32)),"")</f>
      </c>
      <c r="AM32">
        <f>IF(T32=1,MAX(0,MIN(F32,AB32+6/24)-MAX(AA32,AB32))+MAX(0,F32-MAX(MAX(AA32,AB32),AB32+19/24)),"")</f>
      </c>
      <c r="AN32">
        <f>IF(T32=1,MAX(0,MIN(Z32,AB32)-Y32),"")</f>
      </c>
      <c r="AO32">
        <f>IF(T32=1,MAX(0,MIN(MIN(Z32,AB32),(AB32-1)+6/24)-Y32)+MAX(0,MIN(Z32,AB32)-MAX(Y32,(AB32-1)+19/24)),"")</f>
      </c>
      <c r="AP32">
        <f>IF(T32=1,MAX(0,Z32-MAX(Y32,AB32)),"")</f>
      </c>
      <c r="AQ32">
        <f>IF(T32=1,MAX(0,MIN(Z32,AB32+6/24)-MAX(Y32,AB32))+MAX(0,Z32-MAX(MAX(Y32,AB32),AB32+19/24)),"")</f>
      </c>
      <c r="AR32">
        <f>IF(T32=1,(AF32-AG32)-AE32*(AN32-AO32),"")</f>
      </c>
      <c r="AS32">
        <f>IF(T32=1,AG32-AE32*AO32,"")</f>
      </c>
      <c r="AT32">
        <f>IF(T32=1,(AJ32-AK32)-(1-AE32)*(AN32-AO32),"")</f>
      </c>
      <c r="AU32">
        <f>IF(T32=1,AK32-(1-AE32)*AO32,"")</f>
      </c>
      <c r="AV32">
        <f>IF(T32=1,(AH32-AI32)-AE32*(AP32-AQ32),"")</f>
      </c>
      <c r="AW32">
        <f>IF(T32=1,AI32-AE32*AQ32,"")</f>
      </c>
      <c r="AX32">
        <f>IF(T32=1,(AL32-AM32)-(1-AE32)*(AP32-AQ32),"")</f>
      </c>
      <c r="AY32">
        <f>IF(T32=1,AM32-(1-AE32)*AQ32,"")</f>
      </c>
    </row>
    <row r="33" spans="1:51" x14ac:dyDescent="0.25">
      <c r="A33" s="15"/>
      <c r="B33" s="15"/>
      <c r="C33" s="16"/>
      <c r="D33" s="11">
        <f>IF(J33="","",J33*(K33*INDEX('Parámetros'!$E$5:$E$7,U33)+L33*INDEX('Parámetros'!$F$5:$F$7,U33)+M33*INDEX('Parámetros'!$G$5:$G$7,U33)+N33*INDEX('Parámetros'!$H$5:$H$7,U33)+O33*INDEX('Parámetros'!$I$5:$I$7,U33)+P33*INDEX('Parámetros'!$J$5:$J$7,U33)+Q33*INDEX('Parámetros'!$K$5:$K$7,U33)+R33*INDEX('Parámetros'!$L$5:$L$7,U33)+S33*INDEX('Parámetros'!$M$5:$M$7,U33)))</f>
      </c>
      <c r="E33" s="17"/>
      <c r="F33" s="17"/>
      <c r="G33" s="15"/>
      <c r="H33" s="15"/>
      <c r="I33" s="13">
        <f>IF(AND(E33="",F33=""),"",IF(T33=1,(W33-X33)/60,"Revisa entrada y salida"))</f>
      </c>
      <c r="J33" s="14">
        <f>IF(OR(T33&lt;&gt;1,C33=""),"",C33/INDEX('Parámetros'!$D$5:$D$7,U33))</f>
      </c>
      <c r="K33" s="13">
        <f>IF(T33=1,ROUND(1440*((1-AC33)*AT33+(1-AD33)*AX33),0)/60,"")</f>
      </c>
      <c r="L33" s="13">
        <f>IF(T33=1,ROUND(1440*((1-AC33)*AU33+(1-AD33)*AY33),0)/60,"")</f>
      </c>
      <c r="M33" s="13">
        <f>IF(T33=1,ROUND(1440*((1-AC33)*AS33+(1-AD33)*AW33),0)/60,"")</f>
      </c>
      <c r="N33" s="13">
        <f>IF(T33=1,ROUND(1440*(IF(OR(H33="Sí",H33="Si",AC33=0),AC33*AR33+AD33*AV33,0)),0)/60,"")</f>
      </c>
      <c r="O33" s="13">
        <f>IF(T33=1,ROUND(1440*(IF(OR(H33="Sí",H33="Si",AC33=0),0,AC33*AR33+AD33*AV33)),0)/60,"")</f>
      </c>
      <c r="P33" s="13">
        <f>IF(T33=1,ROUND(1440*(IF(OR(H33="Sí",H33="Si",AC33=0),AC33*AS33+AD33*AW33,0)),0)/60,"")</f>
      </c>
      <c r="Q33" s="13">
        <f>IF(T33=1,ROUND(1440*(IF(OR(H33="Sí",H33="Si",AC33=0),0,AC33*AS33+AD33*AW33)),0)/60,"")</f>
      </c>
      <c r="R33" s="13">
        <f>IF(T33=1,ROUND(1440*(AC33*AT33+AD33*AX33),0)/60,"")</f>
      </c>
      <c r="S33" s="13">
        <f>IF(T33=1,ROUND(1440*(AC33*AU33+AD33*AY33),0)/60,"")</f>
      </c>
      <c r="T33">
        <f>IF(AND(ISNUMBER(E33),ISNUMBER(F33)),IF(AND(F33&gt;E33,YEAR(E33)=2026,(F33-E33)*1440&lt;=1140),1,0),0)</f>
      </c>
      <c r="U33">
        <f>IF(T33=1,MATCH(INT(E33),'Parámetros'!$A$5:$A$7,1),"")</f>
      </c>
      <c r="V33">
        <f>IF(T33=1,INDEX('Parámetros'!$C$5:$C$7,U33)/24,"")</f>
      </c>
      <c r="W33">
        <f>IF(T33=1,ROUND((F33-E33)*1440,0),"")</f>
      </c>
      <c r="X33">
        <f>IF(T33=1,MIN(N(G33),W33),"")</f>
      </c>
      <c r="Y33">
        <f>IF(T33=1,E33+(INT(W33/2)-INT(X33/2))/1440,"")</f>
      </c>
      <c r="Z33">
        <f>IF(T33=1,Y33+X33/1440,"")</f>
      </c>
      <c r="AA33">
        <f>IF(T33=1,MIN(F33,IF(E33+V33&lt;=Y33,E33+V33,E33+V33+X33/1440)),"")</f>
      </c>
      <c r="AB33">
        <f>IF(T33=1,INT(E33)+1,"")</f>
      </c>
      <c r="AC33">
        <f>IF(T33=1,IF(OR(WEEKDAY(AB33-1)=1,COUNTIF('Festivos 2026'!$A$5:$A$40,AB33-1)&gt;0),1,0),"")</f>
      </c>
      <c r="AD33">
        <f>IF(T33=1,IF(OR(WEEKDAY(AB33)=1,COUNTIF('Festivos 2026'!$A$5:$A$40,AB33)&gt;0),1,0),"")</f>
      </c>
      <c r="AE33">
        <f>IF(T33=1,IF(Z33&lt;=AA33,1,0),"")</f>
      </c>
      <c r="AF33">
        <f>IF(T33=1,MAX(0,MIN(AA33,AB33)-E33),"")</f>
      </c>
      <c r="AG33">
        <f>IF(T33=1,MAX(0,MIN(MIN(AA33,AB33),(AB33-1)+6/24)-E33)+MAX(0,MIN(AA33,AB33)-MAX(E33,(AB33-1)+19/24)),"")</f>
      </c>
      <c r="AH33">
        <f>IF(T33=1,MAX(0,AA33-MAX(E33,AB33)),"")</f>
      </c>
      <c r="AI33">
        <f>IF(T33=1,MAX(0,MIN(AA33,AB33+6/24)-MAX(E33,AB33))+MAX(0,AA33-MAX(MAX(E33,AB33),AB33+19/24)),"")</f>
      </c>
      <c r="AJ33">
        <f>IF(T33=1,MAX(0,MIN(F33,AB33)-AA33),"")</f>
      </c>
      <c r="AK33">
        <f>IF(T33=1,MAX(0,MIN(MIN(F33,AB33),(AB33-1)+6/24)-AA33)+MAX(0,MIN(F33,AB33)-MAX(AA33,(AB33-1)+19/24)),"")</f>
      </c>
      <c r="AL33">
        <f>IF(T33=1,MAX(0,F33-MAX(AA33,AB33)),"")</f>
      </c>
      <c r="AM33">
        <f>IF(T33=1,MAX(0,MIN(F33,AB33+6/24)-MAX(AA33,AB33))+MAX(0,F33-MAX(MAX(AA33,AB33),AB33+19/24)),"")</f>
      </c>
      <c r="AN33">
        <f>IF(T33=1,MAX(0,MIN(Z33,AB33)-Y33),"")</f>
      </c>
      <c r="AO33">
        <f>IF(T33=1,MAX(0,MIN(MIN(Z33,AB33),(AB33-1)+6/24)-Y33)+MAX(0,MIN(Z33,AB33)-MAX(Y33,(AB33-1)+19/24)),"")</f>
      </c>
      <c r="AP33">
        <f>IF(T33=1,MAX(0,Z33-MAX(Y33,AB33)),"")</f>
      </c>
      <c r="AQ33">
        <f>IF(T33=1,MAX(0,MIN(Z33,AB33+6/24)-MAX(Y33,AB33))+MAX(0,Z33-MAX(MAX(Y33,AB33),AB33+19/24)),"")</f>
      </c>
      <c r="AR33">
        <f>IF(T33=1,(AF33-AG33)-AE33*(AN33-AO33),"")</f>
      </c>
      <c r="AS33">
        <f>IF(T33=1,AG33-AE33*AO33,"")</f>
      </c>
      <c r="AT33">
        <f>IF(T33=1,(AJ33-AK33)-(1-AE33)*(AN33-AO33),"")</f>
      </c>
      <c r="AU33">
        <f>IF(T33=1,AK33-(1-AE33)*AO33,"")</f>
      </c>
      <c r="AV33">
        <f>IF(T33=1,(AH33-AI33)-AE33*(AP33-AQ33),"")</f>
      </c>
      <c r="AW33">
        <f>IF(T33=1,AI33-AE33*AQ33,"")</f>
      </c>
      <c r="AX33">
        <f>IF(T33=1,(AL33-AM33)-(1-AE33)*(AP33-AQ33),"")</f>
      </c>
      <c r="AY33">
        <f>IF(T33=1,AM33-(1-AE33)*AQ33,"")</f>
      </c>
    </row>
    <row r="34" spans="1:51" x14ac:dyDescent="0.25">
      <c r="A34" s="15"/>
      <c r="B34" s="15"/>
      <c r="C34" s="16"/>
      <c r="D34" s="11">
        <f>IF(J34="","",J34*(K34*INDEX('Parámetros'!$E$5:$E$7,U34)+L34*INDEX('Parámetros'!$F$5:$F$7,U34)+M34*INDEX('Parámetros'!$G$5:$G$7,U34)+N34*INDEX('Parámetros'!$H$5:$H$7,U34)+O34*INDEX('Parámetros'!$I$5:$I$7,U34)+P34*INDEX('Parámetros'!$J$5:$J$7,U34)+Q34*INDEX('Parámetros'!$K$5:$K$7,U34)+R34*INDEX('Parámetros'!$L$5:$L$7,U34)+S34*INDEX('Parámetros'!$M$5:$M$7,U34)))</f>
      </c>
      <c r="E34" s="17"/>
      <c r="F34" s="17"/>
      <c r="G34" s="15"/>
      <c r="H34" s="15"/>
      <c r="I34" s="13">
        <f>IF(AND(E34="",F34=""),"",IF(T34=1,(W34-X34)/60,"Revisa entrada y salida"))</f>
      </c>
      <c r="J34" s="14">
        <f>IF(OR(T34&lt;&gt;1,C34=""),"",C34/INDEX('Parámetros'!$D$5:$D$7,U34))</f>
      </c>
      <c r="K34" s="13">
        <f>IF(T34=1,ROUND(1440*((1-AC34)*AT34+(1-AD34)*AX34),0)/60,"")</f>
      </c>
      <c r="L34" s="13">
        <f>IF(T34=1,ROUND(1440*((1-AC34)*AU34+(1-AD34)*AY34),0)/60,"")</f>
      </c>
      <c r="M34" s="13">
        <f>IF(T34=1,ROUND(1440*((1-AC34)*AS34+(1-AD34)*AW34),0)/60,"")</f>
      </c>
      <c r="N34" s="13">
        <f>IF(T34=1,ROUND(1440*(IF(OR(H34="Sí",H34="Si",AC34=0),AC34*AR34+AD34*AV34,0)),0)/60,"")</f>
      </c>
      <c r="O34" s="13">
        <f>IF(T34=1,ROUND(1440*(IF(OR(H34="Sí",H34="Si",AC34=0),0,AC34*AR34+AD34*AV34)),0)/60,"")</f>
      </c>
      <c r="P34" s="13">
        <f>IF(T34=1,ROUND(1440*(IF(OR(H34="Sí",H34="Si",AC34=0),AC34*AS34+AD34*AW34,0)),0)/60,"")</f>
      </c>
      <c r="Q34" s="13">
        <f>IF(T34=1,ROUND(1440*(IF(OR(H34="Sí",H34="Si",AC34=0),0,AC34*AS34+AD34*AW34)),0)/60,"")</f>
      </c>
      <c r="R34" s="13">
        <f>IF(T34=1,ROUND(1440*(AC34*AT34+AD34*AX34),0)/60,"")</f>
      </c>
      <c r="S34" s="13">
        <f>IF(T34=1,ROUND(1440*(AC34*AU34+AD34*AY34),0)/60,"")</f>
      </c>
      <c r="T34">
        <f>IF(AND(ISNUMBER(E34),ISNUMBER(F34)),IF(AND(F34&gt;E34,YEAR(E34)=2026,(F34-E34)*1440&lt;=1140),1,0),0)</f>
      </c>
      <c r="U34">
        <f>IF(T34=1,MATCH(INT(E34),'Parámetros'!$A$5:$A$7,1),"")</f>
      </c>
      <c r="V34">
        <f>IF(T34=1,INDEX('Parámetros'!$C$5:$C$7,U34)/24,"")</f>
      </c>
      <c r="W34">
        <f>IF(T34=1,ROUND((F34-E34)*1440,0),"")</f>
      </c>
      <c r="X34">
        <f>IF(T34=1,MIN(N(G34),W34),"")</f>
      </c>
      <c r="Y34">
        <f>IF(T34=1,E34+(INT(W34/2)-INT(X34/2))/1440,"")</f>
      </c>
      <c r="Z34">
        <f>IF(T34=1,Y34+X34/1440,"")</f>
      </c>
      <c r="AA34">
        <f>IF(T34=1,MIN(F34,IF(E34+V34&lt;=Y34,E34+V34,E34+V34+X34/1440)),"")</f>
      </c>
      <c r="AB34">
        <f>IF(T34=1,INT(E34)+1,"")</f>
      </c>
      <c r="AC34">
        <f>IF(T34=1,IF(OR(WEEKDAY(AB34-1)=1,COUNTIF('Festivos 2026'!$A$5:$A$40,AB34-1)&gt;0),1,0),"")</f>
      </c>
      <c r="AD34">
        <f>IF(T34=1,IF(OR(WEEKDAY(AB34)=1,COUNTIF('Festivos 2026'!$A$5:$A$40,AB34)&gt;0),1,0),"")</f>
      </c>
      <c r="AE34">
        <f>IF(T34=1,IF(Z34&lt;=AA34,1,0),"")</f>
      </c>
      <c r="AF34">
        <f>IF(T34=1,MAX(0,MIN(AA34,AB34)-E34),"")</f>
      </c>
      <c r="AG34">
        <f>IF(T34=1,MAX(0,MIN(MIN(AA34,AB34),(AB34-1)+6/24)-E34)+MAX(0,MIN(AA34,AB34)-MAX(E34,(AB34-1)+19/24)),"")</f>
      </c>
      <c r="AH34">
        <f>IF(T34=1,MAX(0,AA34-MAX(E34,AB34)),"")</f>
      </c>
      <c r="AI34">
        <f>IF(T34=1,MAX(0,MIN(AA34,AB34+6/24)-MAX(E34,AB34))+MAX(0,AA34-MAX(MAX(E34,AB34),AB34+19/24)),"")</f>
      </c>
      <c r="AJ34">
        <f>IF(T34=1,MAX(0,MIN(F34,AB34)-AA34),"")</f>
      </c>
      <c r="AK34">
        <f>IF(T34=1,MAX(0,MIN(MIN(F34,AB34),(AB34-1)+6/24)-AA34)+MAX(0,MIN(F34,AB34)-MAX(AA34,(AB34-1)+19/24)),"")</f>
      </c>
      <c r="AL34">
        <f>IF(T34=1,MAX(0,F34-MAX(AA34,AB34)),"")</f>
      </c>
      <c r="AM34">
        <f>IF(T34=1,MAX(0,MIN(F34,AB34+6/24)-MAX(AA34,AB34))+MAX(0,F34-MAX(MAX(AA34,AB34),AB34+19/24)),"")</f>
      </c>
      <c r="AN34">
        <f>IF(T34=1,MAX(0,MIN(Z34,AB34)-Y34),"")</f>
      </c>
      <c r="AO34">
        <f>IF(T34=1,MAX(0,MIN(MIN(Z34,AB34),(AB34-1)+6/24)-Y34)+MAX(0,MIN(Z34,AB34)-MAX(Y34,(AB34-1)+19/24)),"")</f>
      </c>
      <c r="AP34">
        <f>IF(T34=1,MAX(0,Z34-MAX(Y34,AB34)),"")</f>
      </c>
      <c r="AQ34">
        <f>IF(T34=1,MAX(0,MIN(Z34,AB34+6/24)-MAX(Y34,AB34))+MAX(0,Z34-MAX(MAX(Y34,AB34),AB34+19/24)),"")</f>
      </c>
      <c r="AR34">
        <f>IF(T34=1,(AF34-AG34)-AE34*(AN34-AO34),"")</f>
      </c>
      <c r="AS34">
        <f>IF(T34=1,AG34-AE34*AO34,"")</f>
      </c>
      <c r="AT34">
        <f>IF(T34=1,(AJ34-AK34)-(1-AE34)*(AN34-AO34),"")</f>
      </c>
      <c r="AU34">
        <f>IF(T34=1,AK34-(1-AE34)*AO34,"")</f>
      </c>
      <c r="AV34">
        <f>IF(T34=1,(AH34-AI34)-AE34*(AP34-AQ34),"")</f>
      </c>
      <c r="AW34">
        <f>IF(T34=1,AI34-AE34*AQ34,"")</f>
      </c>
      <c r="AX34">
        <f>IF(T34=1,(AL34-AM34)-(1-AE34)*(AP34-AQ34),"")</f>
      </c>
      <c r="AY34">
        <f>IF(T34=1,AM34-(1-AE34)*AQ34,"")</f>
      </c>
    </row>
    <row r="35" spans="1:51" x14ac:dyDescent="0.25">
      <c r="A35" s="15"/>
      <c r="B35" s="15"/>
      <c r="C35" s="16"/>
      <c r="D35" s="11">
        <f>IF(J35="","",J35*(K35*INDEX('Parámetros'!$E$5:$E$7,U35)+L35*INDEX('Parámetros'!$F$5:$F$7,U35)+M35*INDEX('Parámetros'!$G$5:$G$7,U35)+N35*INDEX('Parámetros'!$H$5:$H$7,U35)+O35*INDEX('Parámetros'!$I$5:$I$7,U35)+P35*INDEX('Parámetros'!$J$5:$J$7,U35)+Q35*INDEX('Parámetros'!$K$5:$K$7,U35)+R35*INDEX('Parámetros'!$L$5:$L$7,U35)+S35*INDEX('Parámetros'!$M$5:$M$7,U35)))</f>
      </c>
      <c r="E35" s="17"/>
      <c r="F35" s="17"/>
      <c r="G35" s="15"/>
      <c r="H35" s="15"/>
      <c r="I35" s="13">
        <f>IF(AND(E35="",F35=""),"",IF(T35=1,(W35-X35)/60,"Revisa entrada y salida"))</f>
      </c>
      <c r="J35" s="14">
        <f>IF(OR(T35&lt;&gt;1,C35=""),"",C35/INDEX('Parámetros'!$D$5:$D$7,U35))</f>
      </c>
      <c r="K35" s="13">
        <f>IF(T35=1,ROUND(1440*((1-AC35)*AT35+(1-AD35)*AX35),0)/60,"")</f>
      </c>
      <c r="L35" s="13">
        <f>IF(T35=1,ROUND(1440*((1-AC35)*AU35+(1-AD35)*AY35),0)/60,"")</f>
      </c>
      <c r="M35" s="13">
        <f>IF(T35=1,ROUND(1440*((1-AC35)*AS35+(1-AD35)*AW35),0)/60,"")</f>
      </c>
      <c r="N35" s="13">
        <f>IF(T35=1,ROUND(1440*(IF(OR(H35="Sí",H35="Si",AC35=0),AC35*AR35+AD35*AV35,0)),0)/60,"")</f>
      </c>
      <c r="O35" s="13">
        <f>IF(T35=1,ROUND(1440*(IF(OR(H35="Sí",H35="Si",AC35=0),0,AC35*AR35+AD35*AV35)),0)/60,"")</f>
      </c>
      <c r="P35" s="13">
        <f>IF(T35=1,ROUND(1440*(IF(OR(H35="Sí",H35="Si",AC35=0),AC35*AS35+AD35*AW35,0)),0)/60,"")</f>
      </c>
      <c r="Q35" s="13">
        <f>IF(T35=1,ROUND(1440*(IF(OR(H35="Sí",H35="Si",AC35=0),0,AC35*AS35+AD35*AW35)),0)/60,"")</f>
      </c>
      <c r="R35" s="13">
        <f>IF(T35=1,ROUND(1440*(AC35*AT35+AD35*AX35),0)/60,"")</f>
      </c>
      <c r="S35" s="13">
        <f>IF(T35=1,ROUND(1440*(AC35*AU35+AD35*AY35),0)/60,"")</f>
      </c>
      <c r="T35">
        <f>IF(AND(ISNUMBER(E35),ISNUMBER(F35)),IF(AND(F35&gt;E35,YEAR(E35)=2026,(F35-E35)*1440&lt;=1140),1,0),0)</f>
      </c>
      <c r="U35">
        <f>IF(T35=1,MATCH(INT(E35),'Parámetros'!$A$5:$A$7,1),"")</f>
      </c>
      <c r="V35">
        <f>IF(T35=1,INDEX('Parámetros'!$C$5:$C$7,U35)/24,"")</f>
      </c>
      <c r="W35">
        <f>IF(T35=1,ROUND((F35-E35)*1440,0),"")</f>
      </c>
      <c r="X35">
        <f>IF(T35=1,MIN(N(G35),W35),"")</f>
      </c>
      <c r="Y35">
        <f>IF(T35=1,E35+(INT(W35/2)-INT(X35/2))/1440,"")</f>
      </c>
      <c r="Z35">
        <f>IF(T35=1,Y35+X35/1440,"")</f>
      </c>
      <c r="AA35">
        <f>IF(T35=1,MIN(F35,IF(E35+V35&lt;=Y35,E35+V35,E35+V35+X35/1440)),"")</f>
      </c>
      <c r="AB35">
        <f>IF(T35=1,INT(E35)+1,"")</f>
      </c>
      <c r="AC35">
        <f>IF(T35=1,IF(OR(WEEKDAY(AB35-1)=1,COUNTIF('Festivos 2026'!$A$5:$A$40,AB35-1)&gt;0),1,0),"")</f>
      </c>
      <c r="AD35">
        <f>IF(T35=1,IF(OR(WEEKDAY(AB35)=1,COUNTIF('Festivos 2026'!$A$5:$A$40,AB35)&gt;0),1,0),"")</f>
      </c>
      <c r="AE35">
        <f>IF(T35=1,IF(Z35&lt;=AA35,1,0),"")</f>
      </c>
      <c r="AF35">
        <f>IF(T35=1,MAX(0,MIN(AA35,AB35)-E35),"")</f>
      </c>
      <c r="AG35">
        <f>IF(T35=1,MAX(0,MIN(MIN(AA35,AB35),(AB35-1)+6/24)-E35)+MAX(0,MIN(AA35,AB35)-MAX(E35,(AB35-1)+19/24)),"")</f>
      </c>
      <c r="AH35">
        <f>IF(T35=1,MAX(0,AA35-MAX(E35,AB35)),"")</f>
      </c>
      <c r="AI35">
        <f>IF(T35=1,MAX(0,MIN(AA35,AB35+6/24)-MAX(E35,AB35))+MAX(0,AA35-MAX(MAX(E35,AB35),AB35+19/24)),"")</f>
      </c>
      <c r="AJ35">
        <f>IF(T35=1,MAX(0,MIN(F35,AB35)-AA35),"")</f>
      </c>
      <c r="AK35">
        <f>IF(T35=1,MAX(0,MIN(MIN(F35,AB35),(AB35-1)+6/24)-AA35)+MAX(0,MIN(F35,AB35)-MAX(AA35,(AB35-1)+19/24)),"")</f>
      </c>
      <c r="AL35">
        <f>IF(T35=1,MAX(0,F35-MAX(AA35,AB35)),"")</f>
      </c>
      <c r="AM35">
        <f>IF(T35=1,MAX(0,MIN(F35,AB35+6/24)-MAX(AA35,AB35))+MAX(0,F35-MAX(MAX(AA35,AB35),AB35+19/24)),"")</f>
      </c>
      <c r="AN35">
        <f>IF(T35=1,MAX(0,MIN(Z35,AB35)-Y35),"")</f>
      </c>
      <c r="AO35">
        <f>IF(T35=1,MAX(0,MIN(MIN(Z35,AB35),(AB35-1)+6/24)-Y35)+MAX(0,MIN(Z35,AB35)-MAX(Y35,(AB35-1)+19/24)),"")</f>
      </c>
      <c r="AP35">
        <f>IF(T35=1,MAX(0,Z35-MAX(Y35,AB35)),"")</f>
      </c>
      <c r="AQ35">
        <f>IF(T35=1,MAX(0,MIN(Z35,AB35+6/24)-MAX(Y35,AB35))+MAX(0,Z35-MAX(MAX(Y35,AB35),AB35+19/24)),"")</f>
      </c>
      <c r="AR35">
        <f>IF(T35=1,(AF35-AG35)-AE35*(AN35-AO35),"")</f>
      </c>
      <c r="AS35">
        <f>IF(T35=1,AG35-AE35*AO35,"")</f>
      </c>
      <c r="AT35">
        <f>IF(T35=1,(AJ35-AK35)-(1-AE35)*(AN35-AO35),"")</f>
      </c>
      <c r="AU35">
        <f>IF(T35=1,AK35-(1-AE35)*AO35,"")</f>
      </c>
      <c r="AV35">
        <f>IF(T35=1,(AH35-AI35)-AE35*(AP35-AQ35),"")</f>
      </c>
      <c r="AW35">
        <f>IF(T35=1,AI35-AE35*AQ35,"")</f>
      </c>
      <c r="AX35">
        <f>IF(T35=1,(AL35-AM35)-(1-AE35)*(AP35-AQ35),"")</f>
      </c>
      <c r="AY35">
        <f>IF(T35=1,AM35-(1-AE35)*AQ35,"")</f>
      </c>
    </row>
    <row r="36" spans="1:51" x14ac:dyDescent="0.25">
      <c r="A36" s="15"/>
      <c r="B36" s="15"/>
      <c r="C36" s="16"/>
      <c r="D36" s="11">
        <f>IF(J36="","",J36*(K36*INDEX('Parámetros'!$E$5:$E$7,U36)+L36*INDEX('Parámetros'!$F$5:$F$7,U36)+M36*INDEX('Parámetros'!$G$5:$G$7,U36)+N36*INDEX('Parámetros'!$H$5:$H$7,U36)+O36*INDEX('Parámetros'!$I$5:$I$7,U36)+P36*INDEX('Parámetros'!$J$5:$J$7,U36)+Q36*INDEX('Parámetros'!$K$5:$K$7,U36)+R36*INDEX('Parámetros'!$L$5:$L$7,U36)+S36*INDEX('Parámetros'!$M$5:$M$7,U36)))</f>
      </c>
      <c r="E36" s="17"/>
      <c r="F36" s="17"/>
      <c r="G36" s="15"/>
      <c r="H36" s="15"/>
      <c r="I36" s="13">
        <f>IF(AND(E36="",F36=""),"",IF(T36=1,(W36-X36)/60,"Revisa entrada y salida"))</f>
      </c>
      <c r="J36" s="14">
        <f>IF(OR(T36&lt;&gt;1,C36=""),"",C36/INDEX('Parámetros'!$D$5:$D$7,U36))</f>
      </c>
      <c r="K36" s="13">
        <f>IF(T36=1,ROUND(1440*((1-AC36)*AT36+(1-AD36)*AX36),0)/60,"")</f>
      </c>
      <c r="L36" s="13">
        <f>IF(T36=1,ROUND(1440*((1-AC36)*AU36+(1-AD36)*AY36),0)/60,"")</f>
      </c>
      <c r="M36" s="13">
        <f>IF(T36=1,ROUND(1440*((1-AC36)*AS36+(1-AD36)*AW36),0)/60,"")</f>
      </c>
      <c r="N36" s="13">
        <f>IF(T36=1,ROUND(1440*(IF(OR(H36="Sí",H36="Si",AC36=0),AC36*AR36+AD36*AV36,0)),0)/60,"")</f>
      </c>
      <c r="O36" s="13">
        <f>IF(T36=1,ROUND(1440*(IF(OR(H36="Sí",H36="Si",AC36=0),0,AC36*AR36+AD36*AV36)),0)/60,"")</f>
      </c>
      <c r="P36" s="13">
        <f>IF(T36=1,ROUND(1440*(IF(OR(H36="Sí",H36="Si",AC36=0),AC36*AS36+AD36*AW36,0)),0)/60,"")</f>
      </c>
      <c r="Q36" s="13">
        <f>IF(T36=1,ROUND(1440*(IF(OR(H36="Sí",H36="Si",AC36=0),0,AC36*AS36+AD36*AW36)),0)/60,"")</f>
      </c>
      <c r="R36" s="13">
        <f>IF(T36=1,ROUND(1440*(AC36*AT36+AD36*AX36),0)/60,"")</f>
      </c>
      <c r="S36" s="13">
        <f>IF(T36=1,ROUND(1440*(AC36*AU36+AD36*AY36),0)/60,"")</f>
      </c>
      <c r="T36">
        <f>IF(AND(ISNUMBER(E36),ISNUMBER(F36)),IF(AND(F36&gt;E36,YEAR(E36)=2026,(F36-E36)*1440&lt;=1140),1,0),0)</f>
      </c>
      <c r="U36">
        <f>IF(T36=1,MATCH(INT(E36),'Parámetros'!$A$5:$A$7,1),"")</f>
      </c>
      <c r="V36">
        <f>IF(T36=1,INDEX('Parámetros'!$C$5:$C$7,U36)/24,"")</f>
      </c>
      <c r="W36">
        <f>IF(T36=1,ROUND((F36-E36)*1440,0),"")</f>
      </c>
      <c r="X36">
        <f>IF(T36=1,MIN(N(G36),W36),"")</f>
      </c>
      <c r="Y36">
        <f>IF(T36=1,E36+(INT(W36/2)-INT(X36/2))/1440,"")</f>
      </c>
      <c r="Z36">
        <f>IF(T36=1,Y36+X36/1440,"")</f>
      </c>
      <c r="AA36">
        <f>IF(T36=1,MIN(F36,IF(E36+V36&lt;=Y36,E36+V36,E36+V36+X36/1440)),"")</f>
      </c>
      <c r="AB36">
        <f>IF(T36=1,INT(E36)+1,"")</f>
      </c>
      <c r="AC36">
        <f>IF(T36=1,IF(OR(WEEKDAY(AB36-1)=1,COUNTIF('Festivos 2026'!$A$5:$A$40,AB36-1)&gt;0),1,0),"")</f>
      </c>
      <c r="AD36">
        <f>IF(T36=1,IF(OR(WEEKDAY(AB36)=1,COUNTIF('Festivos 2026'!$A$5:$A$40,AB36)&gt;0),1,0),"")</f>
      </c>
      <c r="AE36">
        <f>IF(T36=1,IF(Z36&lt;=AA36,1,0),"")</f>
      </c>
      <c r="AF36">
        <f>IF(T36=1,MAX(0,MIN(AA36,AB36)-E36),"")</f>
      </c>
      <c r="AG36">
        <f>IF(T36=1,MAX(0,MIN(MIN(AA36,AB36),(AB36-1)+6/24)-E36)+MAX(0,MIN(AA36,AB36)-MAX(E36,(AB36-1)+19/24)),"")</f>
      </c>
      <c r="AH36">
        <f>IF(T36=1,MAX(0,AA36-MAX(E36,AB36)),"")</f>
      </c>
      <c r="AI36">
        <f>IF(T36=1,MAX(0,MIN(AA36,AB36+6/24)-MAX(E36,AB36))+MAX(0,AA36-MAX(MAX(E36,AB36),AB36+19/24)),"")</f>
      </c>
      <c r="AJ36">
        <f>IF(T36=1,MAX(0,MIN(F36,AB36)-AA36),"")</f>
      </c>
      <c r="AK36">
        <f>IF(T36=1,MAX(0,MIN(MIN(F36,AB36),(AB36-1)+6/24)-AA36)+MAX(0,MIN(F36,AB36)-MAX(AA36,(AB36-1)+19/24)),"")</f>
      </c>
      <c r="AL36">
        <f>IF(T36=1,MAX(0,F36-MAX(AA36,AB36)),"")</f>
      </c>
      <c r="AM36">
        <f>IF(T36=1,MAX(0,MIN(F36,AB36+6/24)-MAX(AA36,AB36))+MAX(0,F36-MAX(MAX(AA36,AB36),AB36+19/24)),"")</f>
      </c>
      <c r="AN36">
        <f>IF(T36=1,MAX(0,MIN(Z36,AB36)-Y36),"")</f>
      </c>
      <c r="AO36">
        <f>IF(T36=1,MAX(0,MIN(MIN(Z36,AB36),(AB36-1)+6/24)-Y36)+MAX(0,MIN(Z36,AB36)-MAX(Y36,(AB36-1)+19/24)),"")</f>
      </c>
      <c r="AP36">
        <f>IF(T36=1,MAX(0,Z36-MAX(Y36,AB36)),"")</f>
      </c>
      <c r="AQ36">
        <f>IF(T36=1,MAX(0,MIN(Z36,AB36+6/24)-MAX(Y36,AB36))+MAX(0,Z36-MAX(MAX(Y36,AB36),AB36+19/24)),"")</f>
      </c>
      <c r="AR36">
        <f>IF(T36=1,(AF36-AG36)-AE36*(AN36-AO36),"")</f>
      </c>
      <c r="AS36">
        <f>IF(T36=1,AG36-AE36*AO36,"")</f>
      </c>
      <c r="AT36">
        <f>IF(T36=1,(AJ36-AK36)-(1-AE36)*(AN36-AO36),"")</f>
      </c>
      <c r="AU36">
        <f>IF(T36=1,AK36-(1-AE36)*AO36,"")</f>
      </c>
      <c r="AV36">
        <f>IF(T36=1,(AH36-AI36)-AE36*(AP36-AQ36),"")</f>
      </c>
      <c r="AW36">
        <f>IF(T36=1,AI36-AE36*AQ36,"")</f>
      </c>
      <c r="AX36">
        <f>IF(T36=1,(AL36-AM36)-(1-AE36)*(AP36-AQ36),"")</f>
      </c>
      <c r="AY36">
        <f>IF(T36=1,AM36-(1-AE36)*AQ36,"")</f>
      </c>
    </row>
    <row r="37" spans="1:51" x14ac:dyDescent="0.25">
      <c r="A37" s="15"/>
      <c r="B37" s="15"/>
      <c r="C37" s="16"/>
      <c r="D37" s="11">
        <f>IF(J37="","",J37*(K37*INDEX('Parámetros'!$E$5:$E$7,U37)+L37*INDEX('Parámetros'!$F$5:$F$7,U37)+M37*INDEX('Parámetros'!$G$5:$G$7,U37)+N37*INDEX('Parámetros'!$H$5:$H$7,U37)+O37*INDEX('Parámetros'!$I$5:$I$7,U37)+P37*INDEX('Parámetros'!$J$5:$J$7,U37)+Q37*INDEX('Parámetros'!$K$5:$K$7,U37)+R37*INDEX('Parámetros'!$L$5:$L$7,U37)+S37*INDEX('Parámetros'!$M$5:$M$7,U37)))</f>
      </c>
      <c r="E37" s="17"/>
      <c r="F37" s="17"/>
      <c r="G37" s="15"/>
      <c r="H37" s="15"/>
      <c r="I37" s="13">
        <f>IF(AND(E37="",F37=""),"",IF(T37=1,(W37-X37)/60,"Revisa entrada y salida"))</f>
      </c>
      <c r="J37" s="14">
        <f>IF(OR(T37&lt;&gt;1,C37=""),"",C37/INDEX('Parámetros'!$D$5:$D$7,U37))</f>
      </c>
      <c r="K37" s="13">
        <f>IF(T37=1,ROUND(1440*((1-AC37)*AT37+(1-AD37)*AX37),0)/60,"")</f>
      </c>
      <c r="L37" s="13">
        <f>IF(T37=1,ROUND(1440*((1-AC37)*AU37+(1-AD37)*AY37),0)/60,"")</f>
      </c>
      <c r="M37" s="13">
        <f>IF(T37=1,ROUND(1440*((1-AC37)*AS37+(1-AD37)*AW37),0)/60,"")</f>
      </c>
      <c r="N37" s="13">
        <f>IF(T37=1,ROUND(1440*(IF(OR(H37="Sí",H37="Si",AC37=0),AC37*AR37+AD37*AV37,0)),0)/60,"")</f>
      </c>
      <c r="O37" s="13">
        <f>IF(T37=1,ROUND(1440*(IF(OR(H37="Sí",H37="Si",AC37=0),0,AC37*AR37+AD37*AV37)),0)/60,"")</f>
      </c>
      <c r="P37" s="13">
        <f>IF(T37=1,ROUND(1440*(IF(OR(H37="Sí",H37="Si",AC37=0),AC37*AS37+AD37*AW37,0)),0)/60,"")</f>
      </c>
      <c r="Q37" s="13">
        <f>IF(T37=1,ROUND(1440*(IF(OR(H37="Sí",H37="Si",AC37=0),0,AC37*AS37+AD37*AW37)),0)/60,"")</f>
      </c>
      <c r="R37" s="13">
        <f>IF(T37=1,ROUND(1440*(AC37*AT37+AD37*AX37),0)/60,"")</f>
      </c>
      <c r="S37" s="13">
        <f>IF(T37=1,ROUND(1440*(AC37*AU37+AD37*AY37),0)/60,"")</f>
      </c>
      <c r="T37">
        <f>IF(AND(ISNUMBER(E37),ISNUMBER(F37)),IF(AND(F37&gt;E37,YEAR(E37)=2026,(F37-E37)*1440&lt;=1140),1,0),0)</f>
      </c>
      <c r="U37">
        <f>IF(T37=1,MATCH(INT(E37),'Parámetros'!$A$5:$A$7,1),"")</f>
      </c>
      <c r="V37">
        <f>IF(T37=1,INDEX('Parámetros'!$C$5:$C$7,U37)/24,"")</f>
      </c>
      <c r="W37">
        <f>IF(T37=1,ROUND((F37-E37)*1440,0),"")</f>
      </c>
      <c r="X37">
        <f>IF(T37=1,MIN(N(G37),W37),"")</f>
      </c>
      <c r="Y37">
        <f>IF(T37=1,E37+(INT(W37/2)-INT(X37/2))/1440,"")</f>
      </c>
      <c r="Z37">
        <f>IF(T37=1,Y37+X37/1440,"")</f>
      </c>
      <c r="AA37">
        <f>IF(T37=1,MIN(F37,IF(E37+V37&lt;=Y37,E37+V37,E37+V37+X37/1440)),"")</f>
      </c>
      <c r="AB37">
        <f>IF(T37=1,INT(E37)+1,"")</f>
      </c>
      <c r="AC37">
        <f>IF(T37=1,IF(OR(WEEKDAY(AB37-1)=1,COUNTIF('Festivos 2026'!$A$5:$A$40,AB37-1)&gt;0),1,0),"")</f>
      </c>
      <c r="AD37">
        <f>IF(T37=1,IF(OR(WEEKDAY(AB37)=1,COUNTIF('Festivos 2026'!$A$5:$A$40,AB37)&gt;0),1,0),"")</f>
      </c>
      <c r="AE37">
        <f>IF(T37=1,IF(Z37&lt;=AA37,1,0),"")</f>
      </c>
      <c r="AF37">
        <f>IF(T37=1,MAX(0,MIN(AA37,AB37)-E37),"")</f>
      </c>
      <c r="AG37">
        <f>IF(T37=1,MAX(0,MIN(MIN(AA37,AB37),(AB37-1)+6/24)-E37)+MAX(0,MIN(AA37,AB37)-MAX(E37,(AB37-1)+19/24)),"")</f>
      </c>
      <c r="AH37">
        <f>IF(T37=1,MAX(0,AA37-MAX(E37,AB37)),"")</f>
      </c>
      <c r="AI37">
        <f>IF(T37=1,MAX(0,MIN(AA37,AB37+6/24)-MAX(E37,AB37))+MAX(0,AA37-MAX(MAX(E37,AB37),AB37+19/24)),"")</f>
      </c>
      <c r="AJ37">
        <f>IF(T37=1,MAX(0,MIN(F37,AB37)-AA37),"")</f>
      </c>
      <c r="AK37">
        <f>IF(T37=1,MAX(0,MIN(MIN(F37,AB37),(AB37-1)+6/24)-AA37)+MAX(0,MIN(F37,AB37)-MAX(AA37,(AB37-1)+19/24)),"")</f>
      </c>
      <c r="AL37">
        <f>IF(T37=1,MAX(0,F37-MAX(AA37,AB37)),"")</f>
      </c>
      <c r="AM37">
        <f>IF(T37=1,MAX(0,MIN(F37,AB37+6/24)-MAX(AA37,AB37))+MAX(0,F37-MAX(MAX(AA37,AB37),AB37+19/24)),"")</f>
      </c>
      <c r="AN37">
        <f>IF(T37=1,MAX(0,MIN(Z37,AB37)-Y37),"")</f>
      </c>
      <c r="AO37">
        <f>IF(T37=1,MAX(0,MIN(MIN(Z37,AB37),(AB37-1)+6/24)-Y37)+MAX(0,MIN(Z37,AB37)-MAX(Y37,(AB37-1)+19/24)),"")</f>
      </c>
      <c r="AP37">
        <f>IF(T37=1,MAX(0,Z37-MAX(Y37,AB37)),"")</f>
      </c>
      <c r="AQ37">
        <f>IF(T37=1,MAX(0,MIN(Z37,AB37+6/24)-MAX(Y37,AB37))+MAX(0,Z37-MAX(MAX(Y37,AB37),AB37+19/24)),"")</f>
      </c>
      <c r="AR37">
        <f>IF(T37=1,(AF37-AG37)-AE37*(AN37-AO37),"")</f>
      </c>
      <c r="AS37">
        <f>IF(T37=1,AG37-AE37*AO37,"")</f>
      </c>
      <c r="AT37">
        <f>IF(T37=1,(AJ37-AK37)-(1-AE37)*(AN37-AO37),"")</f>
      </c>
      <c r="AU37">
        <f>IF(T37=1,AK37-(1-AE37)*AO37,"")</f>
      </c>
      <c r="AV37">
        <f>IF(T37=1,(AH37-AI37)-AE37*(AP37-AQ37),"")</f>
      </c>
      <c r="AW37">
        <f>IF(T37=1,AI37-AE37*AQ37,"")</f>
      </c>
      <c r="AX37">
        <f>IF(T37=1,(AL37-AM37)-(1-AE37)*(AP37-AQ37),"")</f>
      </c>
      <c r="AY37">
        <f>IF(T37=1,AM37-(1-AE37)*AQ37,"")</f>
      </c>
    </row>
    <row r="38" spans="1:51" x14ac:dyDescent="0.25">
      <c r="A38" s="15"/>
      <c r="B38" s="15"/>
      <c r="C38" s="16"/>
      <c r="D38" s="11">
        <f>IF(J38="","",J38*(K38*INDEX('Parámetros'!$E$5:$E$7,U38)+L38*INDEX('Parámetros'!$F$5:$F$7,U38)+M38*INDEX('Parámetros'!$G$5:$G$7,U38)+N38*INDEX('Parámetros'!$H$5:$H$7,U38)+O38*INDEX('Parámetros'!$I$5:$I$7,U38)+P38*INDEX('Parámetros'!$J$5:$J$7,U38)+Q38*INDEX('Parámetros'!$K$5:$K$7,U38)+R38*INDEX('Parámetros'!$L$5:$L$7,U38)+S38*INDEX('Parámetros'!$M$5:$M$7,U38)))</f>
      </c>
      <c r="E38" s="17"/>
      <c r="F38" s="17"/>
      <c r="G38" s="15"/>
      <c r="H38" s="15"/>
      <c r="I38" s="13">
        <f>IF(AND(E38="",F38=""),"",IF(T38=1,(W38-X38)/60,"Revisa entrada y salida"))</f>
      </c>
      <c r="J38" s="14">
        <f>IF(OR(T38&lt;&gt;1,C38=""),"",C38/INDEX('Parámetros'!$D$5:$D$7,U38))</f>
      </c>
      <c r="K38" s="13">
        <f>IF(T38=1,ROUND(1440*((1-AC38)*AT38+(1-AD38)*AX38),0)/60,"")</f>
      </c>
      <c r="L38" s="13">
        <f>IF(T38=1,ROUND(1440*((1-AC38)*AU38+(1-AD38)*AY38),0)/60,"")</f>
      </c>
      <c r="M38" s="13">
        <f>IF(T38=1,ROUND(1440*((1-AC38)*AS38+(1-AD38)*AW38),0)/60,"")</f>
      </c>
      <c r="N38" s="13">
        <f>IF(T38=1,ROUND(1440*(IF(OR(H38="Sí",H38="Si",AC38=0),AC38*AR38+AD38*AV38,0)),0)/60,"")</f>
      </c>
      <c r="O38" s="13">
        <f>IF(T38=1,ROUND(1440*(IF(OR(H38="Sí",H38="Si",AC38=0),0,AC38*AR38+AD38*AV38)),0)/60,"")</f>
      </c>
      <c r="P38" s="13">
        <f>IF(T38=1,ROUND(1440*(IF(OR(H38="Sí",H38="Si",AC38=0),AC38*AS38+AD38*AW38,0)),0)/60,"")</f>
      </c>
      <c r="Q38" s="13">
        <f>IF(T38=1,ROUND(1440*(IF(OR(H38="Sí",H38="Si",AC38=0),0,AC38*AS38+AD38*AW38)),0)/60,"")</f>
      </c>
      <c r="R38" s="13">
        <f>IF(T38=1,ROUND(1440*(AC38*AT38+AD38*AX38),0)/60,"")</f>
      </c>
      <c r="S38" s="13">
        <f>IF(T38=1,ROUND(1440*(AC38*AU38+AD38*AY38),0)/60,"")</f>
      </c>
      <c r="T38">
        <f>IF(AND(ISNUMBER(E38),ISNUMBER(F38)),IF(AND(F38&gt;E38,YEAR(E38)=2026,(F38-E38)*1440&lt;=1140),1,0),0)</f>
      </c>
      <c r="U38">
        <f>IF(T38=1,MATCH(INT(E38),'Parámetros'!$A$5:$A$7,1),"")</f>
      </c>
      <c r="V38">
        <f>IF(T38=1,INDEX('Parámetros'!$C$5:$C$7,U38)/24,"")</f>
      </c>
      <c r="W38">
        <f>IF(T38=1,ROUND((F38-E38)*1440,0),"")</f>
      </c>
      <c r="X38">
        <f>IF(T38=1,MIN(N(G38),W38),"")</f>
      </c>
      <c r="Y38">
        <f>IF(T38=1,E38+(INT(W38/2)-INT(X38/2))/1440,"")</f>
      </c>
      <c r="Z38">
        <f>IF(T38=1,Y38+X38/1440,"")</f>
      </c>
      <c r="AA38">
        <f>IF(T38=1,MIN(F38,IF(E38+V38&lt;=Y38,E38+V38,E38+V38+X38/1440)),"")</f>
      </c>
      <c r="AB38">
        <f>IF(T38=1,INT(E38)+1,"")</f>
      </c>
      <c r="AC38">
        <f>IF(T38=1,IF(OR(WEEKDAY(AB38-1)=1,COUNTIF('Festivos 2026'!$A$5:$A$40,AB38-1)&gt;0),1,0),"")</f>
      </c>
      <c r="AD38">
        <f>IF(T38=1,IF(OR(WEEKDAY(AB38)=1,COUNTIF('Festivos 2026'!$A$5:$A$40,AB38)&gt;0),1,0),"")</f>
      </c>
      <c r="AE38">
        <f>IF(T38=1,IF(Z38&lt;=AA38,1,0),"")</f>
      </c>
      <c r="AF38">
        <f>IF(T38=1,MAX(0,MIN(AA38,AB38)-E38),"")</f>
      </c>
      <c r="AG38">
        <f>IF(T38=1,MAX(0,MIN(MIN(AA38,AB38),(AB38-1)+6/24)-E38)+MAX(0,MIN(AA38,AB38)-MAX(E38,(AB38-1)+19/24)),"")</f>
      </c>
      <c r="AH38">
        <f>IF(T38=1,MAX(0,AA38-MAX(E38,AB38)),"")</f>
      </c>
      <c r="AI38">
        <f>IF(T38=1,MAX(0,MIN(AA38,AB38+6/24)-MAX(E38,AB38))+MAX(0,AA38-MAX(MAX(E38,AB38),AB38+19/24)),"")</f>
      </c>
      <c r="AJ38">
        <f>IF(T38=1,MAX(0,MIN(F38,AB38)-AA38),"")</f>
      </c>
      <c r="AK38">
        <f>IF(T38=1,MAX(0,MIN(MIN(F38,AB38),(AB38-1)+6/24)-AA38)+MAX(0,MIN(F38,AB38)-MAX(AA38,(AB38-1)+19/24)),"")</f>
      </c>
      <c r="AL38">
        <f>IF(T38=1,MAX(0,F38-MAX(AA38,AB38)),"")</f>
      </c>
      <c r="AM38">
        <f>IF(T38=1,MAX(0,MIN(F38,AB38+6/24)-MAX(AA38,AB38))+MAX(0,F38-MAX(MAX(AA38,AB38),AB38+19/24)),"")</f>
      </c>
      <c r="AN38">
        <f>IF(T38=1,MAX(0,MIN(Z38,AB38)-Y38),"")</f>
      </c>
      <c r="AO38">
        <f>IF(T38=1,MAX(0,MIN(MIN(Z38,AB38),(AB38-1)+6/24)-Y38)+MAX(0,MIN(Z38,AB38)-MAX(Y38,(AB38-1)+19/24)),"")</f>
      </c>
      <c r="AP38">
        <f>IF(T38=1,MAX(0,Z38-MAX(Y38,AB38)),"")</f>
      </c>
      <c r="AQ38">
        <f>IF(T38=1,MAX(0,MIN(Z38,AB38+6/24)-MAX(Y38,AB38))+MAX(0,Z38-MAX(MAX(Y38,AB38),AB38+19/24)),"")</f>
      </c>
      <c r="AR38">
        <f>IF(T38=1,(AF38-AG38)-AE38*(AN38-AO38),"")</f>
      </c>
      <c r="AS38">
        <f>IF(T38=1,AG38-AE38*AO38,"")</f>
      </c>
      <c r="AT38">
        <f>IF(T38=1,(AJ38-AK38)-(1-AE38)*(AN38-AO38),"")</f>
      </c>
      <c r="AU38">
        <f>IF(T38=1,AK38-(1-AE38)*AO38,"")</f>
      </c>
      <c r="AV38">
        <f>IF(T38=1,(AH38-AI38)-AE38*(AP38-AQ38),"")</f>
      </c>
      <c r="AW38">
        <f>IF(T38=1,AI38-AE38*AQ38,"")</f>
      </c>
      <c r="AX38">
        <f>IF(T38=1,(AL38-AM38)-(1-AE38)*(AP38-AQ38),"")</f>
      </c>
      <c r="AY38">
        <f>IF(T38=1,AM38-(1-AE38)*AQ38,"")</f>
      </c>
    </row>
    <row r="39" spans="1:51" x14ac:dyDescent="0.25">
      <c r="A39" s="15"/>
      <c r="B39" s="15"/>
      <c r="C39" s="16"/>
      <c r="D39" s="11">
        <f>IF(J39="","",J39*(K39*INDEX('Parámetros'!$E$5:$E$7,U39)+L39*INDEX('Parámetros'!$F$5:$F$7,U39)+M39*INDEX('Parámetros'!$G$5:$G$7,U39)+N39*INDEX('Parámetros'!$H$5:$H$7,U39)+O39*INDEX('Parámetros'!$I$5:$I$7,U39)+P39*INDEX('Parámetros'!$J$5:$J$7,U39)+Q39*INDEX('Parámetros'!$K$5:$K$7,U39)+R39*INDEX('Parámetros'!$L$5:$L$7,U39)+S39*INDEX('Parámetros'!$M$5:$M$7,U39)))</f>
      </c>
      <c r="E39" s="17"/>
      <c r="F39" s="17"/>
      <c r="G39" s="15"/>
      <c r="H39" s="15"/>
      <c r="I39" s="13">
        <f>IF(AND(E39="",F39=""),"",IF(T39=1,(W39-X39)/60,"Revisa entrada y salida"))</f>
      </c>
      <c r="J39" s="14">
        <f>IF(OR(T39&lt;&gt;1,C39=""),"",C39/INDEX('Parámetros'!$D$5:$D$7,U39))</f>
      </c>
      <c r="K39" s="13">
        <f>IF(T39=1,ROUND(1440*((1-AC39)*AT39+(1-AD39)*AX39),0)/60,"")</f>
      </c>
      <c r="L39" s="13">
        <f>IF(T39=1,ROUND(1440*((1-AC39)*AU39+(1-AD39)*AY39),0)/60,"")</f>
      </c>
      <c r="M39" s="13">
        <f>IF(T39=1,ROUND(1440*((1-AC39)*AS39+(1-AD39)*AW39),0)/60,"")</f>
      </c>
      <c r="N39" s="13">
        <f>IF(T39=1,ROUND(1440*(IF(OR(H39="Sí",H39="Si",AC39=0),AC39*AR39+AD39*AV39,0)),0)/60,"")</f>
      </c>
      <c r="O39" s="13">
        <f>IF(T39=1,ROUND(1440*(IF(OR(H39="Sí",H39="Si",AC39=0),0,AC39*AR39+AD39*AV39)),0)/60,"")</f>
      </c>
      <c r="P39" s="13">
        <f>IF(T39=1,ROUND(1440*(IF(OR(H39="Sí",H39="Si",AC39=0),AC39*AS39+AD39*AW39,0)),0)/60,"")</f>
      </c>
      <c r="Q39" s="13">
        <f>IF(T39=1,ROUND(1440*(IF(OR(H39="Sí",H39="Si",AC39=0),0,AC39*AS39+AD39*AW39)),0)/60,"")</f>
      </c>
      <c r="R39" s="13">
        <f>IF(T39=1,ROUND(1440*(AC39*AT39+AD39*AX39),0)/60,"")</f>
      </c>
      <c r="S39" s="13">
        <f>IF(T39=1,ROUND(1440*(AC39*AU39+AD39*AY39),0)/60,"")</f>
      </c>
      <c r="T39">
        <f>IF(AND(ISNUMBER(E39),ISNUMBER(F39)),IF(AND(F39&gt;E39,YEAR(E39)=2026,(F39-E39)*1440&lt;=1140),1,0),0)</f>
      </c>
      <c r="U39">
        <f>IF(T39=1,MATCH(INT(E39),'Parámetros'!$A$5:$A$7,1),"")</f>
      </c>
      <c r="V39">
        <f>IF(T39=1,INDEX('Parámetros'!$C$5:$C$7,U39)/24,"")</f>
      </c>
      <c r="W39">
        <f>IF(T39=1,ROUND((F39-E39)*1440,0),"")</f>
      </c>
      <c r="X39">
        <f>IF(T39=1,MIN(N(G39),W39),"")</f>
      </c>
      <c r="Y39">
        <f>IF(T39=1,E39+(INT(W39/2)-INT(X39/2))/1440,"")</f>
      </c>
      <c r="Z39">
        <f>IF(T39=1,Y39+X39/1440,"")</f>
      </c>
      <c r="AA39">
        <f>IF(T39=1,MIN(F39,IF(E39+V39&lt;=Y39,E39+V39,E39+V39+X39/1440)),"")</f>
      </c>
      <c r="AB39">
        <f>IF(T39=1,INT(E39)+1,"")</f>
      </c>
      <c r="AC39">
        <f>IF(T39=1,IF(OR(WEEKDAY(AB39-1)=1,COUNTIF('Festivos 2026'!$A$5:$A$40,AB39-1)&gt;0),1,0),"")</f>
      </c>
      <c r="AD39">
        <f>IF(T39=1,IF(OR(WEEKDAY(AB39)=1,COUNTIF('Festivos 2026'!$A$5:$A$40,AB39)&gt;0),1,0),"")</f>
      </c>
      <c r="AE39">
        <f>IF(T39=1,IF(Z39&lt;=AA39,1,0),"")</f>
      </c>
      <c r="AF39">
        <f>IF(T39=1,MAX(0,MIN(AA39,AB39)-E39),"")</f>
      </c>
      <c r="AG39">
        <f>IF(T39=1,MAX(0,MIN(MIN(AA39,AB39),(AB39-1)+6/24)-E39)+MAX(0,MIN(AA39,AB39)-MAX(E39,(AB39-1)+19/24)),"")</f>
      </c>
      <c r="AH39">
        <f>IF(T39=1,MAX(0,AA39-MAX(E39,AB39)),"")</f>
      </c>
      <c r="AI39">
        <f>IF(T39=1,MAX(0,MIN(AA39,AB39+6/24)-MAX(E39,AB39))+MAX(0,AA39-MAX(MAX(E39,AB39),AB39+19/24)),"")</f>
      </c>
      <c r="AJ39">
        <f>IF(T39=1,MAX(0,MIN(F39,AB39)-AA39),"")</f>
      </c>
      <c r="AK39">
        <f>IF(T39=1,MAX(0,MIN(MIN(F39,AB39),(AB39-1)+6/24)-AA39)+MAX(0,MIN(F39,AB39)-MAX(AA39,(AB39-1)+19/24)),"")</f>
      </c>
      <c r="AL39">
        <f>IF(T39=1,MAX(0,F39-MAX(AA39,AB39)),"")</f>
      </c>
      <c r="AM39">
        <f>IF(T39=1,MAX(0,MIN(F39,AB39+6/24)-MAX(AA39,AB39))+MAX(0,F39-MAX(MAX(AA39,AB39),AB39+19/24)),"")</f>
      </c>
      <c r="AN39">
        <f>IF(T39=1,MAX(0,MIN(Z39,AB39)-Y39),"")</f>
      </c>
      <c r="AO39">
        <f>IF(T39=1,MAX(0,MIN(MIN(Z39,AB39),(AB39-1)+6/24)-Y39)+MAX(0,MIN(Z39,AB39)-MAX(Y39,(AB39-1)+19/24)),"")</f>
      </c>
      <c r="AP39">
        <f>IF(T39=1,MAX(0,Z39-MAX(Y39,AB39)),"")</f>
      </c>
      <c r="AQ39">
        <f>IF(T39=1,MAX(0,MIN(Z39,AB39+6/24)-MAX(Y39,AB39))+MAX(0,Z39-MAX(MAX(Y39,AB39),AB39+19/24)),"")</f>
      </c>
      <c r="AR39">
        <f>IF(T39=1,(AF39-AG39)-AE39*(AN39-AO39),"")</f>
      </c>
      <c r="AS39">
        <f>IF(T39=1,AG39-AE39*AO39,"")</f>
      </c>
      <c r="AT39">
        <f>IF(T39=1,(AJ39-AK39)-(1-AE39)*(AN39-AO39),"")</f>
      </c>
      <c r="AU39">
        <f>IF(T39=1,AK39-(1-AE39)*AO39,"")</f>
      </c>
      <c r="AV39">
        <f>IF(T39=1,(AH39-AI39)-AE39*(AP39-AQ39),"")</f>
      </c>
      <c r="AW39">
        <f>IF(T39=1,AI39-AE39*AQ39,"")</f>
      </c>
      <c r="AX39">
        <f>IF(T39=1,(AL39-AM39)-(1-AE39)*(AP39-AQ39),"")</f>
      </c>
      <c r="AY39">
        <f>IF(T39=1,AM39-(1-AE39)*AQ39,"")</f>
      </c>
    </row>
    <row r="40" spans="1:51" x14ac:dyDescent="0.25">
      <c r="A40" s="15"/>
      <c r="B40" s="15"/>
      <c r="C40" s="16"/>
      <c r="D40" s="11">
        <f>IF(J40="","",J40*(K40*INDEX('Parámetros'!$E$5:$E$7,U40)+L40*INDEX('Parámetros'!$F$5:$F$7,U40)+M40*INDEX('Parámetros'!$G$5:$G$7,U40)+N40*INDEX('Parámetros'!$H$5:$H$7,U40)+O40*INDEX('Parámetros'!$I$5:$I$7,U40)+P40*INDEX('Parámetros'!$J$5:$J$7,U40)+Q40*INDEX('Parámetros'!$K$5:$K$7,U40)+R40*INDEX('Parámetros'!$L$5:$L$7,U40)+S40*INDEX('Parámetros'!$M$5:$M$7,U40)))</f>
      </c>
      <c r="E40" s="17"/>
      <c r="F40" s="17"/>
      <c r="G40" s="15"/>
      <c r="H40" s="15"/>
      <c r="I40" s="13">
        <f>IF(AND(E40="",F40=""),"",IF(T40=1,(W40-X40)/60,"Revisa entrada y salida"))</f>
      </c>
      <c r="J40" s="14">
        <f>IF(OR(T40&lt;&gt;1,C40=""),"",C40/INDEX('Parámetros'!$D$5:$D$7,U40))</f>
      </c>
      <c r="K40" s="13">
        <f>IF(T40=1,ROUND(1440*((1-AC40)*AT40+(1-AD40)*AX40),0)/60,"")</f>
      </c>
      <c r="L40" s="13">
        <f>IF(T40=1,ROUND(1440*((1-AC40)*AU40+(1-AD40)*AY40),0)/60,"")</f>
      </c>
      <c r="M40" s="13">
        <f>IF(T40=1,ROUND(1440*((1-AC40)*AS40+(1-AD40)*AW40),0)/60,"")</f>
      </c>
      <c r="N40" s="13">
        <f>IF(T40=1,ROUND(1440*(IF(OR(H40="Sí",H40="Si",AC40=0),AC40*AR40+AD40*AV40,0)),0)/60,"")</f>
      </c>
      <c r="O40" s="13">
        <f>IF(T40=1,ROUND(1440*(IF(OR(H40="Sí",H40="Si",AC40=0),0,AC40*AR40+AD40*AV40)),0)/60,"")</f>
      </c>
      <c r="P40" s="13">
        <f>IF(T40=1,ROUND(1440*(IF(OR(H40="Sí",H40="Si",AC40=0),AC40*AS40+AD40*AW40,0)),0)/60,"")</f>
      </c>
      <c r="Q40" s="13">
        <f>IF(T40=1,ROUND(1440*(IF(OR(H40="Sí",H40="Si",AC40=0),0,AC40*AS40+AD40*AW40)),0)/60,"")</f>
      </c>
      <c r="R40" s="13">
        <f>IF(T40=1,ROUND(1440*(AC40*AT40+AD40*AX40),0)/60,"")</f>
      </c>
      <c r="S40" s="13">
        <f>IF(T40=1,ROUND(1440*(AC40*AU40+AD40*AY40),0)/60,"")</f>
      </c>
      <c r="T40">
        <f>IF(AND(ISNUMBER(E40),ISNUMBER(F40)),IF(AND(F40&gt;E40,YEAR(E40)=2026,(F40-E40)*1440&lt;=1140),1,0),0)</f>
      </c>
      <c r="U40">
        <f>IF(T40=1,MATCH(INT(E40),'Parámetros'!$A$5:$A$7,1),"")</f>
      </c>
      <c r="V40">
        <f>IF(T40=1,INDEX('Parámetros'!$C$5:$C$7,U40)/24,"")</f>
      </c>
      <c r="W40">
        <f>IF(T40=1,ROUND((F40-E40)*1440,0),"")</f>
      </c>
      <c r="X40">
        <f>IF(T40=1,MIN(N(G40),W40),"")</f>
      </c>
      <c r="Y40">
        <f>IF(T40=1,E40+(INT(W40/2)-INT(X40/2))/1440,"")</f>
      </c>
      <c r="Z40">
        <f>IF(T40=1,Y40+X40/1440,"")</f>
      </c>
      <c r="AA40">
        <f>IF(T40=1,MIN(F40,IF(E40+V40&lt;=Y40,E40+V40,E40+V40+X40/1440)),"")</f>
      </c>
      <c r="AB40">
        <f>IF(T40=1,INT(E40)+1,"")</f>
      </c>
      <c r="AC40">
        <f>IF(T40=1,IF(OR(WEEKDAY(AB40-1)=1,COUNTIF('Festivos 2026'!$A$5:$A$40,AB40-1)&gt;0),1,0),"")</f>
      </c>
      <c r="AD40">
        <f>IF(T40=1,IF(OR(WEEKDAY(AB40)=1,COUNTIF('Festivos 2026'!$A$5:$A$40,AB40)&gt;0),1,0),"")</f>
      </c>
      <c r="AE40">
        <f>IF(T40=1,IF(Z40&lt;=AA40,1,0),"")</f>
      </c>
      <c r="AF40">
        <f>IF(T40=1,MAX(0,MIN(AA40,AB40)-E40),"")</f>
      </c>
      <c r="AG40">
        <f>IF(T40=1,MAX(0,MIN(MIN(AA40,AB40),(AB40-1)+6/24)-E40)+MAX(0,MIN(AA40,AB40)-MAX(E40,(AB40-1)+19/24)),"")</f>
      </c>
      <c r="AH40">
        <f>IF(T40=1,MAX(0,AA40-MAX(E40,AB40)),"")</f>
      </c>
      <c r="AI40">
        <f>IF(T40=1,MAX(0,MIN(AA40,AB40+6/24)-MAX(E40,AB40))+MAX(0,AA40-MAX(MAX(E40,AB40),AB40+19/24)),"")</f>
      </c>
      <c r="AJ40">
        <f>IF(T40=1,MAX(0,MIN(F40,AB40)-AA40),"")</f>
      </c>
      <c r="AK40">
        <f>IF(T40=1,MAX(0,MIN(MIN(F40,AB40),(AB40-1)+6/24)-AA40)+MAX(0,MIN(F40,AB40)-MAX(AA40,(AB40-1)+19/24)),"")</f>
      </c>
      <c r="AL40">
        <f>IF(T40=1,MAX(0,F40-MAX(AA40,AB40)),"")</f>
      </c>
      <c r="AM40">
        <f>IF(T40=1,MAX(0,MIN(F40,AB40+6/24)-MAX(AA40,AB40))+MAX(0,F40-MAX(MAX(AA40,AB40),AB40+19/24)),"")</f>
      </c>
      <c r="AN40">
        <f>IF(T40=1,MAX(0,MIN(Z40,AB40)-Y40),"")</f>
      </c>
      <c r="AO40">
        <f>IF(T40=1,MAX(0,MIN(MIN(Z40,AB40),(AB40-1)+6/24)-Y40)+MAX(0,MIN(Z40,AB40)-MAX(Y40,(AB40-1)+19/24)),"")</f>
      </c>
      <c r="AP40">
        <f>IF(T40=1,MAX(0,Z40-MAX(Y40,AB40)),"")</f>
      </c>
      <c r="AQ40">
        <f>IF(T40=1,MAX(0,MIN(Z40,AB40+6/24)-MAX(Y40,AB40))+MAX(0,Z40-MAX(MAX(Y40,AB40),AB40+19/24)),"")</f>
      </c>
      <c r="AR40">
        <f>IF(T40=1,(AF40-AG40)-AE40*(AN40-AO40),"")</f>
      </c>
      <c r="AS40">
        <f>IF(T40=1,AG40-AE40*AO40,"")</f>
      </c>
      <c r="AT40">
        <f>IF(T40=1,(AJ40-AK40)-(1-AE40)*(AN40-AO40),"")</f>
      </c>
      <c r="AU40">
        <f>IF(T40=1,AK40-(1-AE40)*AO40,"")</f>
      </c>
      <c r="AV40">
        <f>IF(T40=1,(AH40-AI40)-AE40*(AP40-AQ40),"")</f>
      </c>
      <c r="AW40">
        <f>IF(T40=1,AI40-AE40*AQ40,"")</f>
      </c>
      <c r="AX40">
        <f>IF(T40=1,(AL40-AM40)-(1-AE40)*(AP40-AQ40),"")</f>
      </c>
      <c r="AY40">
        <f>IF(T40=1,AM40-(1-AE40)*AQ40,"")</f>
      </c>
    </row>
    <row r="41" spans="1:51" x14ac:dyDescent="0.25">
      <c r="A41" s="15"/>
      <c r="B41" s="15"/>
      <c r="C41" s="16"/>
      <c r="D41" s="11">
        <f>IF(J41="","",J41*(K41*INDEX('Parámetros'!$E$5:$E$7,U41)+L41*INDEX('Parámetros'!$F$5:$F$7,U41)+M41*INDEX('Parámetros'!$G$5:$G$7,U41)+N41*INDEX('Parámetros'!$H$5:$H$7,U41)+O41*INDEX('Parámetros'!$I$5:$I$7,U41)+P41*INDEX('Parámetros'!$J$5:$J$7,U41)+Q41*INDEX('Parámetros'!$K$5:$K$7,U41)+R41*INDEX('Parámetros'!$L$5:$L$7,U41)+S41*INDEX('Parámetros'!$M$5:$M$7,U41)))</f>
      </c>
      <c r="E41" s="17"/>
      <c r="F41" s="17"/>
      <c r="G41" s="15"/>
      <c r="H41" s="15"/>
      <c r="I41" s="13">
        <f>IF(AND(E41="",F41=""),"",IF(T41=1,(W41-X41)/60,"Revisa entrada y salida"))</f>
      </c>
      <c r="J41" s="14">
        <f>IF(OR(T41&lt;&gt;1,C41=""),"",C41/INDEX('Parámetros'!$D$5:$D$7,U41))</f>
      </c>
      <c r="K41" s="13">
        <f>IF(T41=1,ROUND(1440*((1-AC41)*AT41+(1-AD41)*AX41),0)/60,"")</f>
      </c>
      <c r="L41" s="13">
        <f>IF(T41=1,ROUND(1440*((1-AC41)*AU41+(1-AD41)*AY41),0)/60,"")</f>
      </c>
      <c r="M41" s="13">
        <f>IF(T41=1,ROUND(1440*((1-AC41)*AS41+(1-AD41)*AW41),0)/60,"")</f>
      </c>
      <c r="N41" s="13">
        <f>IF(T41=1,ROUND(1440*(IF(OR(H41="Sí",H41="Si",AC41=0),AC41*AR41+AD41*AV41,0)),0)/60,"")</f>
      </c>
      <c r="O41" s="13">
        <f>IF(T41=1,ROUND(1440*(IF(OR(H41="Sí",H41="Si",AC41=0),0,AC41*AR41+AD41*AV41)),0)/60,"")</f>
      </c>
      <c r="P41" s="13">
        <f>IF(T41=1,ROUND(1440*(IF(OR(H41="Sí",H41="Si",AC41=0),AC41*AS41+AD41*AW41,0)),0)/60,"")</f>
      </c>
      <c r="Q41" s="13">
        <f>IF(T41=1,ROUND(1440*(IF(OR(H41="Sí",H41="Si",AC41=0),0,AC41*AS41+AD41*AW41)),0)/60,"")</f>
      </c>
      <c r="R41" s="13">
        <f>IF(T41=1,ROUND(1440*(AC41*AT41+AD41*AX41),0)/60,"")</f>
      </c>
      <c r="S41" s="13">
        <f>IF(T41=1,ROUND(1440*(AC41*AU41+AD41*AY41),0)/60,"")</f>
      </c>
      <c r="T41">
        <f>IF(AND(ISNUMBER(E41),ISNUMBER(F41)),IF(AND(F41&gt;E41,YEAR(E41)=2026,(F41-E41)*1440&lt;=1140),1,0),0)</f>
      </c>
      <c r="U41">
        <f>IF(T41=1,MATCH(INT(E41),'Parámetros'!$A$5:$A$7,1),"")</f>
      </c>
      <c r="V41">
        <f>IF(T41=1,INDEX('Parámetros'!$C$5:$C$7,U41)/24,"")</f>
      </c>
      <c r="W41">
        <f>IF(T41=1,ROUND((F41-E41)*1440,0),"")</f>
      </c>
      <c r="X41">
        <f>IF(T41=1,MIN(N(G41),W41),"")</f>
      </c>
      <c r="Y41">
        <f>IF(T41=1,E41+(INT(W41/2)-INT(X41/2))/1440,"")</f>
      </c>
      <c r="Z41">
        <f>IF(T41=1,Y41+X41/1440,"")</f>
      </c>
      <c r="AA41">
        <f>IF(T41=1,MIN(F41,IF(E41+V41&lt;=Y41,E41+V41,E41+V41+X41/1440)),"")</f>
      </c>
      <c r="AB41">
        <f>IF(T41=1,INT(E41)+1,"")</f>
      </c>
      <c r="AC41">
        <f>IF(T41=1,IF(OR(WEEKDAY(AB41-1)=1,COUNTIF('Festivos 2026'!$A$5:$A$40,AB41-1)&gt;0),1,0),"")</f>
      </c>
      <c r="AD41">
        <f>IF(T41=1,IF(OR(WEEKDAY(AB41)=1,COUNTIF('Festivos 2026'!$A$5:$A$40,AB41)&gt;0),1,0),"")</f>
      </c>
      <c r="AE41">
        <f>IF(T41=1,IF(Z41&lt;=AA41,1,0),"")</f>
      </c>
      <c r="AF41">
        <f>IF(T41=1,MAX(0,MIN(AA41,AB41)-E41),"")</f>
      </c>
      <c r="AG41">
        <f>IF(T41=1,MAX(0,MIN(MIN(AA41,AB41),(AB41-1)+6/24)-E41)+MAX(0,MIN(AA41,AB41)-MAX(E41,(AB41-1)+19/24)),"")</f>
      </c>
      <c r="AH41">
        <f>IF(T41=1,MAX(0,AA41-MAX(E41,AB41)),"")</f>
      </c>
      <c r="AI41">
        <f>IF(T41=1,MAX(0,MIN(AA41,AB41+6/24)-MAX(E41,AB41))+MAX(0,AA41-MAX(MAX(E41,AB41),AB41+19/24)),"")</f>
      </c>
      <c r="AJ41">
        <f>IF(T41=1,MAX(0,MIN(F41,AB41)-AA41),"")</f>
      </c>
      <c r="AK41">
        <f>IF(T41=1,MAX(0,MIN(MIN(F41,AB41),(AB41-1)+6/24)-AA41)+MAX(0,MIN(F41,AB41)-MAX(AA41,(AB41-1)+19/24)),"")</f>
      </c>
      <c r="AL41">
        <f>IF(T41=1,MAX(0,F41-MAX(AA41,AB41)),"")</f>
      </c>
      <c r="AM41">
        <f>IF(T41=1,MAX(0,MIN(F41,AB41+6/24)-MAX(AA41,AB41))+MAX(0,F41-MAX(MAX(AA41,AB41),AB41+19/24)),"")</f>
      </c>
      <c r="AN41">
        <f>IF(T41=1,MAX(0,MIN(Z41,AB41)-Y41),"")</f>
      </c>
      <c r="AO41">
        <f>IF(T41=1,MAX(0,MIN(MIN(Z41,AB41),(AB41-1)+6/24)-Y41)+MAX(0,MIN(Z41,AB41)-MAX(Y41,(AB41-1)+19/24)),"")</f>
      </c>
      <c r="AP41">
        <f>IF(T41=1,MAX(0,Z41-MAX(Y41,AB41)),"")</f>
      </c>
      <c r="AQ41">
        <f>IF(T41=1,MAX(0,MIN(Z41,AB41+6/24)-MAX(Y41,AB41))+MAX(0,Z41-MAX(MAX(Y41,AB41),AB41+19/24)),"")</f>
      </c>
      <c r="AR41">
        <f>IF(T41=1,(AF41-AG41)-AE41*(AN41-AO41),"")</f>
      </c>
      <c r="AS41">
        <f>IF(T41=1,AG41-AE41*AO41,"")</f>
      </c>
      <c r="AT41">
        <f>IF(T41=1,(AJ41-AK41)-(1-AE41)*(AN41-AO41),"")</f>
      </c>
      <c r="AU41">
        <f>IF(T41=1,AK41-(1-AE41)*AO41,"")</f>
      </c>
      <c r="AV41">
        <f>IF(T41=1,(AH41-AI41)-AE41*(AP41-AQ41),"")</f>
      </c>
      <c r="AW41">
        <f>IF(T41=1,AI41-AE41*AQ41,"")</f>
      </c>
      <c r="AX41">
        <f>IF(T41=1,(AL41-AM41)-(1-AE41)*(AP41-AQ41),"")</f>
      </c>
      <c r="AY41">
        <f>IF(T41=1,AM41-(1-AE41)*AQ41,"")</f>
      </c>
    </row>
    <row r="42" spans="1:51" x14ac:dyDescent="0.25">
      <c r="A42" s="15"/>
      <c r="B42" s="15"/>
      <c r="C42" s="16"/>
      <c r="D42" s="11">
        <f>IF(J42="","",J42*(K42*INDEX('Parámetros'!$E$5:$E$7,U42)+L42*INDEX('Parámetros'!$F$5:$F$7,U42)+M42*INDEX('Parámetros'!$G$5:$G$7,U42)+N42*INDEX('Parámetros'!$H$5:$H$7,U42)+O42*INDEX('Parámetros'!$I$5:$I$7,U42)+P42*INDEX('Parámetros'!$J$5:$J$7,U42)+Q42*INDEX('Parámetros'!$K$5:$K$7,U42)+R42*INDEX('Parámetros'!$L$5:$L$7,U42)+S42*INDEX('Parámetros'!$M$5:$M$7,U42)))</f>
      </c>
      <c r="E42" s="17"/>
      <c r="F42" s="17"/>
      <c r="G42" s="15"/>
      <c r="H42" s="15"/>
      <c r="I42" s="13">
        <f>IF(AND(E42="",F42=""),"",IF(T42=1,(W42-X42)/60,"Revisa entrada y salida"))</f>
      </c>
      <c r="J42" s="14">
        <f>IF(OR(T42&lt;&gt;1,C42=""),"",C42/INDEX('Parámetros'!$D$5:$D$7,U42))</f>
      </c>
      <c r="K42" s="13">
        <f>IF(T42=1,ROUND(1440*((1-AC42)*AT42+(1-AD42)*AX42),0)/60,"")</f>
      </c>
      <c r="L42" s="13">
        <f>IF(T42=1,ROUND(1440*((1-AC42)*AU42+(1-AD42)*AY42),0)/60,"")</f>
      </c>
      <c r="M42" s="13">
        <f>IF(T42=1,ROUND(1440*((1-AC42)*AS42+(1-AD42)*AW42),0)/60,"")</f>
      </c>
      <c r="N42" s="13">
        <f>IF(T42=1,ROUND(1440*(IF(OR(H42="Sí",H42="Si",AC42=0),AC42*AR42+AD42*AV42,0)),0)/60,"")</f>
      </c>
      <c r="O42" s="13">
        <f>IF(T42=1,ROUND(1440*(IF(OR(H42="Sí",H42="Si",AC42=0),0,AC42*AR42+AD42*AV42)),0)/60,"")</f>
      </c>
      <c r="P42" s="13">
        <f>IF(T42=1,ROUND(1440*(IF(OR(H42="Sí",H42="Si",AC42=0),AC42*AS42+AD42*AW42,0)),0)/60,"")</f>
      </c>
      <c r="Q42" s="13">
        <f>IF(T42=1,ROUND(1440*(IF(OR(H42="Sí",H42="Si",AC42=0),0,AC42*AS42+AD42*AW42)),0)/60,"")</f>
      </c>
      <c r="R42" s="13">
        <f>IF(T42=1,ROUND(1440*(AC42*AT42+AD42*AX42),0)/60,"")</f>
      </c>
      <c r="S42" s="13">
        <f>IF(T42=1,ROUND(1440*(AC42*AU42+AD42*AY42),0)/60,"")</f>
      </c>
      <c r="T42">
        <f>IF(AND(ISNUMBER(E42),ISNUMBER(F42)),IF(AND(F42&gt;E42,YEAR(E42)=2026,(F42-E42)*1440&lt;=1140),1,0),0)</f>
      </c>
      <c r="U42">
        <f>IF(T42=1,MATCH(INT(E42),'Parámetros'!$A$5:$A$7,1),"")</f>
      </c>
      <c r="V42">
        <f>IF(T42=1,INDEX('Parámetros'!$C$5:$C$7,U42)/24,"")</f>
      </c>
      <c r="W42">
        <f>IF(T42=1,ROUND((F42-E42)*1440,0),"")</f>
      </c>
      <c r="X42">
        <f>IF(T42=1,MIN(N(G42),W42),"")</f>
      </c>
      <c r="Y42">
        <f>IF(T42=1,E42+(INT(W42/2)-INT(X42/2))/1440,"")</f>
      </c>
      <c r="Z42">
        <f>IF(T42=1,Y42+X42/1440,"")</f>
      </c>
      <c r="AA42">
        <f>IF(T42=1,MIN(F42,IF(E42+V42&lt;=Y42,E42+V42,E42+V42+X42/1440)),"")</f>
      </c>
      <c r="AB42">
        <f>IF(T42=1,INT(E42)+1,"")</f>
      </c>
      <c r="AC42">
        <f>IF(T42=1,IF(OR(WEEKDAY(AB42-1)=1,COUNTIF('Festivos 2026'!$A$5:$A$40,AB42-1)&gt;0),1,0),"")</f>
      </c>
      <c r="AD42">
        <f>IF(T42=1,IF(OR(WEEKDAY(AB42)=1,COUNTIF('Festivos 2026'!$A$5:$A$40,AB42)&gt;0),1,0),"")</f>
      </c>
      <c r="AE42">
        <f>IF(T42=1,IF(Z42&lt;=AA42,1,0),"")</f>
      </c>
      <c r="AF42">
        <f>IF(T42=1,MAX(0,MIN(AA42,AB42)-E42),"")</f>
      </c>
      <c r="AG42">
        <f>IF(T42=1,MAX(0,MIN(MIN(AA42,AB42),(AB42-1)+6/24)-E42)+MAX(0,MIN(AA42,AB42)-MAX(E42,(AB42-1)+19/24)),"")</f>
      </c>
      <c r="AH42">
        <f>IF(T42=1,MAX(0,AA42-MAX(E42,AB42)),"")</f>
      </c>
      <c r="AI42">
        <f>IF(T42=1,MAX(0,MIN(AA42,AB42+6/24)-MAX(E42,AB42))+MAX(0,AA42-MAX(MAX(E42,AB42),AB42+19/24)),"")</f>
      </c>
      <c r="AJ42">
        <f>IF(T42=1,MAX(0,MIN(F42,AB42)-AA42),"")</f>
      </c>
      <c r="AK42">
        <f>IF(T42=1,MAX(0,MIN(MIN(F42,AB42),(AB42-1)+6/24)-AA42)+MAX(0,MIN(F42,AB42)-MAX(AA42,(AB42-1)+19/24)),"")</f>
      </c>
      <c r="AL42">
        <f>IF(T42=1,MAX(0,F42-MAX(AA42,AB42)),"")</f>
      </c>
      <c r="AM42">
        <f>IF(T42=1,MAX(0,MIN(F42,AB42+6/24)-MAX(AA42,AB42))+MAX(0,F42-MAX(MAX(AA42,AB42),AB42+19/24)),"")</f>
      </c>
      <c r="AN42">
        <f>IF(T42=1,MAX(0,MIN(Z42,AB42)-Y42),"")</f>
      </c>
      <c r="AO42">
        <f>IF(T42=1,MAX(0,MIN(MIN(Z42,AB42),(AB42-1)+6/24)-Y42)+MAX(0,MIN(Z42,AB42)-MAX(Y42,(AB42-1)+19/24)),"")</f>
      </c>
      <c r="AP42">
        <f>IF(T42=1,MAX(0,Z42-MAX(Y42,AB42)),"")</f>
      </c>
      <c r="AQ42">
        <f>IF(T42=1,MAX(0,MIN(Z42,AB42+6/24)-MAX(Y42,AB42))+MAX(0,Z42-MAX(MAX(Y42,AB42),AB42+19/24)),"")</f>
      </c>
      <c r="AR42">
        <f>IF(T42=1,(AF42-AG42)-AE42*(AN42-AO42),"")</f>
      </c>
      <c r="AS42">
        <f>IF(T42=1,AG42-AE42*AO42,"")</f>
      </c>
      <c r="AT42">
        <f>IF(T42=1,(AJ42-AK42)-(1-AE42)*(AN42-AO42),"")</f>
      </c>
      <c r="AU42">
        <f>IF(T42=1,AK42-(1-AE42)*AO42,"")</f>
      </c>
      <c r="AV42">
        <f>IF(T42=1,(AH42-AI42)-AE42*(AP42-AQ42),"")</f>
      </c>
      <c r="AW42">
        <f>IF(T42=1,AI42-AE42*AQ42,"")</f>
      </c>
      <c r="AX42">
        <f>IF(T42=1,(AL42-AM42)-(1-AE42)*(AP42-AQ42),"")</f>
      </c>
      <c r="AY42">
        <f>IF(T42=1,AM42-(1-AE42)*AQ42,"")</f>
      </c>
    </row>
    <row r="43" spans="1:51" x14ac:dyDescent="0.25">
      <c r="A43" s="15"/>
      <c r="B43" s="15"/>
      <c r="C43" s="16"/>
      <c r="D43" s="11">
        <f>IF(J43="","",J43*(K43*INDEX('Parámetros'!$E$5:$E$7,U43)+L43*INDEX('Parámetros'!$F$5:$F$7,U43)+M43*INDEX('Parámetros'!$G$5:$G$7,U43)+N43*INDEX('Parámetros'!$H$5:$H$7,U43)+O43*INDEX('Parámetros'!$I$5:$I$7,U43)+P43*INDEX('Parámetros'!$J$5:$J$7,U43)+Q43*INDEX('Parámetros'!$K$5:$K$7,U43)+R43*INDEX('Parámetros'!$L$5:$L$7,U43)+S43*INDEX('Parámetros'!$M$5:$M$7,U43)))</f>
      </c>
      <c r="E43" s="17"/>
      <c r="F43" s="17"/>
      <c r="G43" s="15"/>
      <c r="H43" s="15"/>
      <c r="I43" s="13">
        <f>IF(AND(E43="",F43=""),"",IF(T43=1,(W43-X43)/60,"Revisa entrada y salida"))</f>
      </c>
      <c r="J43" s="14">
        <f>IF(OR(T43&lt;&gt;1,C43=""),"",C43/INDEX('Parámetros'!$D$5:$D$7,U43))</f>
      </c>
      <c r="K43" s="13">
        <f>IF(T43=1,ROUND(1440*((1-AC43)*AT43+(1-AD43)*AX43),0)/60,"")</f>
      </c>
      <c r="L43" s="13">
        <f>IF(T43=1,ROUND(1440*((1-AC43)*AU43+(1-AD43)*AY43),0)/60,"")</f>
      </c>
      <c r="M43" s="13">
        <f>IF(T43=1,ROUND(1440*((1-AC43)*AS43+(1-AD43)*AW43),0)/60,"")</f>
      </c>
      <c r="N43" s="13">
        <f>IF(T43=1,ROUND(1440*(IF(OR(H43="Sí",H43="Si",AC43=0),AC43*AR43+AD43*AV43,0)),0)/60,"")</f>
      </c>
      <c r="O43" s="13">
        <f>IF(T43=1,ROUND(1440*(IF(OR(H43="Sí",H43="Si",AC43=0),0,AC43*AR43+AD43*AV43)),0)/60,"")</f>
      </c>
      <c r="P43" s="13">
        <f>IF(T43=1,ROUND(1440*(IF(OR(H43="Sí",H43="Si",AC43=0),AC43*AS43+AD43*AW43,0)),0)/60,"")</f>
      </c>
      <c r="Q43" s="13">
        <f>IF(T43=1,ROUND(1440*(IF(OR(H43="Sí",H43="Si",AC43=0),0,AC43*AS43+AD43*AW43)),0)/60,"")</f>
      </c>
      <c r="R43" s="13">
        <f>IF(T43=1,ROUND(1440*(AC43*AT43+AD43*AX43),0)/60,"")</f>
      </c>
      <c r="S43" s="13">
        <f>IF(T43=1,ROUND(1440*(AC43*AU43+AD43*AY43),0)/60,"")</f>
      </c>
      <c r="T43">
        <f>IF(AND(ISNUMBER(E43),ISNUMBER(F43)),IF(AND(F43&gt;E43,YEAR(E43)=2026,(F43-E43)*1440&lt;=1140),1,0),0)</f>
      </c>
      <c r="U43">
        <f>IF(T43=1,MATCH(INT(E43),'Parámetros'!$A$5:$A$7,1),"")</f>
      </c>
      <c r="V43">
        <f>IF(T43=1,INDEX('Parámetros'!$C$5:$C$7,U43)/24,"")</f>
      </c>
      <c r="W43">
        <f>IF(T43=1,ROUND((F43-E43)*1440,0),"")</f>
      </c>
      <c r="X43">
        <f>IF(T43=1,MIN(N(G43),W43),"")</f>
      </c>
      <c r="Y43">
        <f>IF(T43=1,E43+(INT(W43/2)-INT(X43/2))/1440,"")</f>
      </c>
      <c r="Z43">
        <f>IF(T43=1,Y43+X43/1440,"")</f>
      </c>
      <c r="AA43">
        <f>IF(T43=1,MIN(F43,IF(E43+V43&lt;=Y43,E43+V43,E43+V43+X43/1440)),"")</f>
      </c>
      <c r="AB43">
        <f>IF(T43=1,INT(E43)+1,"")</f>
      </c>
      <c r="AC43">
        <f>IF(T43=1,IF(OR(WEEKDAY(AB43-1)=1,COUNTIF('Festivos 2026'!$A$5:$A$40,AB43-1)&gt;0),1,0),"")</f>
      </c>
      <c r="AD43">
        <f>IF(T43=1,IF(OR(WEEKDAY(AB43)=1,COUNTIF('Festivos 2026'!$A$5:$A$40,AB43)&gt;0),1,0),"")</f>
      </c>
      <c r="AE43">
        <f>IF(T43=1,IF(Z43&lt;=AA43,1,0),"")</f>
      </c>
      <c r="AF43">
        <f>IF(T43=1,MAX(0,MIN(AA43,AB43)-E43),"")</f>
      </c>
      <c r="AG43">
        <f>IF(T43=1,MAX(0,MIN(MIN(AA43,AB43),(AB43-1)+6/24)-E43)+MAX(0,MIN(AA43,AB43)-MAX(E43,(AB43-1)+19/24)),"")</f>
      </c>
      <c r="AH43">
        <f>IF(T43=1,MAX(0,AA43-MAX(E43,AB43)),"")</f>
      </c>
      <c r="AI43">
        <f>IF(T43=1,MAX(0,MIN(AA43,AB43+6/24)-MAX(E43,AB43))+MAX(0,AA43-MAX(MAX(E43,AB43),AB43+19/24)),"")</f>
      </c>
      <c r="AJ43">
        <f>IF(T43=1,MAX(0,MIN(F43,AB43)-AA43),"")</f>
      </c>
      <c r="AK43">
        <f>IF(T43=1,MAX(0,MIN(MIN(F43,AB43),(AB43-1)+6/24)-AA43)+MAX(0,MIN(F43,AB43)-MAX(AA43,(AB43-1)+19/24)),"")</f>
      </c>
      <c r="AL43">
        <f>IF(T43=1,MAX(0,F43-MAX(AA43,AB43)),"")</f>
      </c>
      <c r="AM43">
        <f>IF(T43=1,MAX(0,MIN(F43,AB43+6/24)-MAX(AA43,AB43))+MAX(0,F43-MAX(MAX(AA43,AB43),AB43+19/24)),"")</f>
      </c>
      <c r="AN43">
        <f>IF(T43=1,MAX(0,MIN(Z43,AB43)-Y43),"")</f>
      </c>
      <c r="AO43">
        <f>IF(T43=1,MAX(0,MIN(MIN(Z43,AB43),(AB43-1)+6/24)-Y43)+MAX(0,MIN(Z43,AB43)-MAX(Y43,(AB43-1)+19/24)),"")</f>
      </c>
      <c r="AP43">
        <f>IF(T43=1,MAX(0,Z43-MAX(Y43,AB43)),"")</f>
      </c>
      <c r="AQ43">
        <f>IF(T43=1,MAX(0,MIN(Z43,AB43+6/24)-MAX(Y43,AB43))+MAX(0,Z43-MAX(MAX(Y43,AB43),AB43+19/24)),"")</f>
      </c>
      <c r="AR43">
        <f>IF(T43=1,(AF43-AG43)-AE43*(AN43-AO43),"")</f>
      </c>
      <c r="AS43">
        <f>IF(T43=1,AG43-AE43*AO43,"")</f>
      </c>
      <c r="AT43">
        <f>IF(T43=1,(AJ43-AK43)-(1-AE43)*(AN43-AO43),"")</f>
      </c>
      <c r="AU43">
        <f>IF(T43=1,AK43-(1-AE43)*AO43,"")</f>
      </c>
      <c r="AV43">
        <f>IF(T43=1,(AH43-AI43)-AE43*(AP43-AQ43),"")</f>
      </c>
      <c r="AW43">
        <f>IF(T43=1,AI43-AE43*AQ43,"")</f>
      </c>
      <c r="AX43">
        <f>IF(T43=1,(AL43-AM43)-(1-AE43)*(AP43-AQ43),"")</f>
      </c>
      <c r="AY43">
        <f>IF(T43=1,AM43-(1-AE43)*AQ43,"")</f>
      </c>
    </row>
    <row r="44" spans="1:51" x14ac:dyDescent="0.25">
      <c r="A44" s="15"/>
      <c r="B44" s="15"/>
      <c r="C44" s="16"/>
      <c r="D44" s="11">
        <f>IF(J44="","",J44*(K44*INDEX('Parámetros'!$E$5:$E$7,U44)+L44*INDEX('Parámetros'!$F$5:$F$7,U44)+M44*INDEX('Parámetros'!$G$5:$G$7,U44)+N44*INDEX('Parámetros'!$H$5:$H$7,U44)+O44*INDEX('Parámetros'!$I$5:$I$7,U44)+P44*INDEX('Parámetros'!$J$5:$J$7,U44)+Q44*INDEX('Parámetros'!$K$5:$K$7,U44)+R44*INDEX('Parámetros'!$L$5:$L$7,U44)+S44*INDEX('Parámetros'!$M$5:$M$7,U44)))</f>
      </c>
      <c r="E44" s="17"/>
      <c r="F44" s="17"/>
      <c r="G44" s="15"/>
      <c r="H44" s="15"/>
      <c r="I44" s="13">
        <f>IF(AND(E44="",F44=""),"",IF(T44=1,(W44-X44)/60,"Revisa entrada y salida"))</f>
      </c>
      <c r="J44" s="14">
        <f>IF(OR(T44&lt;&gt;1,C44=""),"",C44/INDEX('Parámetros'!$D$5:$D$7,U44))</f>
      </c>
      <c r="K44" s="13">
        <f>IF(T44=1,ROUND(1440*((1-AC44)*AT44+(1-AD44)*AX44),0)/60,"")</f>
      </c>
      <c r="L44" s="13">
        <f>IF(T44=1,ROUND(1440*((1-AC44)*AU44+(1-AD44)*AY44),0)/60,"")</f>
      </c>
      <c r="M44" s="13">
        <f>IF(T44=1,ROUND(1440*((1-AC44)*AS44+(1-AD44)*AW44),0)/60,"")</f>
      </c>
      <c r="N44" s="13">
        <f>IF(T44=1,ROUND(1440*(IF(OR(H44="Sí",H44="Si",AC44=0),AC44*AR44+AD44*AV44,0)),0)/60,"")</f>
      </c>
      <c r="O44" s="13">
        <f>IF(T44=1,ROUND(1440*(IF(OR(H44="Sí",H44="Si",AC44=0),0,AC44*AR44+AD44*AV44)),0)/60,"")</f>
      </c>
      <c r="P44" s="13">
        <f>IF(T44=1,ROUND(1440*(IF(OR(H44="Sí",H44="Si",AC44=0),AC44*AS44+AD44*AW44,0)),0)/60,"")</f>
      </c>
      <c r="Q44" s="13">
        <f>IF(T44=1,ROUND(1440*(IF(OR(H44="Sí",H44="Si",AC44=0),0,AC44*AS44+AD44*AW44)),0)/60,"")</f>
      </c>
      <c r="R44" s="13">
        <f>IF(T44=1,ROUND(1440*(AC44*AT44+AD44*AX44),0)/60,"")</f>
      </c>
      <c r="S44" s="13">
        <f>IF(T44=1,ROUND(1440*(AC44*AU44+AD44*AY44),0)/60,"")</f>
      </c>
      <c r="T44">
        <f>IF(AND(ISNUMBER(E44),ISNUMBER(F44)),IF(AND(F44&gt;E44,YEAR(E44)=2026,(F44-E44)*1440&lt;=1140),1,0),0)</f>
      </c>
      <c r="U44">
        <f>IF(T44=1,MATCH(INT(E44),'Parámetros'!$A$5:$A$7,1),"")</f>
      </c>
      <c r="V44">
        <f>IF(T44=1,INDEX('Parámetros'!$C$5:$C$7,U44)/24,"")</f>
      </c>
      <c r="W44">
        <f>IF(T44=1,ROUND((F44-E44)*1440,0),"")</f>
      </c>
      <c r="X44">
        <f>IF(T44=1,MIN(N(G44),W44),"")</f>
      </c>
      <c r="Y44">
        <f>IF(T44=1,E44+(INT(W44/2)-INT(X44/2))/1440,"")</f>
      </c>
      <c r="Z44">
        <f>IF(T44=1,Y44+X44/1440,"")</f>
      </c>
      <c r="AA44">
        <f>IF(T44=1,MIN(F44,IF(E44+V44&lt;=Y44,E44+V44,E44+V44+X44/1440)),"")</f>
      </c>
      <c r="AB44">
        <f>IF(T44=1,INT(E44)+1,"")</f>
      </c>
      <c r="AC44">
        <f>IF(T44=1,IF(OR(WEEKDAY(AB44-1)=1,COUNTIF('Festivos 2026'!$A$5:$A$40,AB44-1)&gt;0),1,0),"")</f>
      </c>
      <c r="AD44">
        <f>IF(T44=1,IF(OR(WEEKDAY(AB44)=1,COUNTIF('Festivos 2026'!$A$5:$A$40,AB44)&gt;0),1,0),"")</f>
      </c>
      <c r="AE44">
        <f>IF(T44=1,IF(Z44&lt;=AA44,1,0),"")</f>
      </c>
      <c r="AF44">
        <f>IF(T44=1,MAX(0,MIN(AA44,AB44)-E44),"")</f>
      </c>
      <c r="AG44">
        <f>IF(T44=1,MAX(0,MIN(MIN(AA44,AB44),(AB44-1)+6/24)-E44)+MAX(0,MIN(AA44,AB44)-MAX(E44,(AB44-1)+19/24)),"")</f>
      </c>
      <c r="AH44">
        <f>IF(T44=1,MAX(0,AA44-MAX(E44,AB44)),"")</f>
      </c>
      <c r="AI44">
        <f>IF(T44=1,MAX(0,MIN(AA44,AB44+6/24)-MAX(E44,AB44))+MAX(0,AA44-MAX(MAX(E44,AB44),AB44+19/24)),"")</f>
      </c>
      <c r="AJ44">
        <f>IF(T44=1,MAX(0,MIN(F44,AB44)-AA44),"")</f>
      </c>
      <c r="AK44">
        <f>IF(T44=1,MAX(0,MIN(MIN(F44,AB44),(AB44-1)+6/24)-AA44)+MAX(0,MIN(F44,AB44)-MAX(AA44,(AB44-1)+19/24)),"")</f>
      </c>
      <c r="AL44">
        <f>IF(T44=1,MAX(0,F44-MAX(AA44,AB44)),"")</f>
      </c>
      <c r="AM44">
        <f>IF(T44=1,MAX(0,MIN(F44,AB44+6/24)-MAX(AA44,AB44))+MAX(0,F44-MAX(MAX(AA44,AB44),AB44+19/24)),"")</f>
      </c>
      <c r="AN44">
        <f>IF(T44=1,MAX(0,MIN(Z44,AB44)-Y44),"")</f>
      </c>
      <c r="AO44">
        <f>IF(T44=1,MAX(0,MIN(MIN(Z44,AB44),(AB44-1)+6/24)-Y44)+MAX(0,MIN(Z44,AB44)-MAX(Y44,(AB44-1)+19/24)),"")</f>
      </c>
      <c r="AP44">
        <f>IF(T44=1,MAX(0,Z44-MAX(Y44,AB44)),"")</f>
      </c>
      <c r="AQ44">
        <f>IF(T44=1,MAX(0,MIN(Z44,AB44+6/24)-MAX(Y44,AB44))+MAX(0,Z44-MAX(MAX(Y44,AB44),AB44+19/24)),"")</f>
      </c>
      <c r="AR44">
        <f>IF(T44=1,(AF44-AG44)-AE44*(AN44-AO44),"")</f>
      </c>
      <c r="AS44">
        <f>IF(T44=1,AG44-AE44*AO44,"")</f>
      </c>
      <c r="AT44">
        <f>IF(T44=1,(AJ44-AK44)-(1-AE44)*(AN44-AO44),"")</f>
      </c>
      <c r="AU44">
        <f>IF(T44=1,AK44-(1-AE44)*AO44,"")</f>
      </c>
      <c r="AV44">
        <f>IF(T44=1,(AH44-AI44)-AE44*(AP44-AQ44),"")</f>
      </c>
      <c r="AW44">
        <f>IF(T44=1,AI44-AE44*AQ44,"")</f>
      </c>
      <c r="AX44">
        <f>IF(T44=1,(AL44-AM44)-(1-AE44)*(AP44-AQ44),"")</f>
      </c>
      <c r="AY44">
        <f>IF(T44=1,AM44-(1-AE44)*AQ44,"")</f>
      </c>
    </row>
    <row r="45" spans="1:51" x14ac:dyDescent="0.25">
      <c r="A45" s="15"/>
      <c r="B45" s="15"/>
      <c r="C45" s="16"/>
      <c r="D45" s="11">
        <f>IF(J45="","",J45*(K45*INDEX('Parámetros'!$E$5:$E$7,U45)+L45*INDEX('Parámetros'!$F$5:$F$7,U45)+M45*INDEX('Parámetros'!$G$5:$G$7,U45)+N45*INDEX('Parámetros'!$H$5:$H$7,U45)+O45*INDEX('Parámetros'!$I$5:$I$7,U45)+P45*INDEX('Parámetros'!$J$5:$J$7,U45)+Q45*INDEX('Parámetros'!$K$5:$K$7,U45)+R45*INDEX('Parámetros'!$L$5:$L$7,U45)+S45*INDEX('Parámetros'!$M$5:$M$7,U45)))</f>
      </c>
      <c r="E45" s="17"/>
      <c r="F45" s="17"/>
      <c r="G45" s="15"/>
      <c r="H45" s="15"/>
      <c r="I45" s="13">
        <f>IF(AND(E45="",F45=""),"",IF(T45=1,(W45-X45)/60,"Revisa entrada y salida"))</f>
      </c>
      <c r="J45" s="14">
        <f>IF(OR(T45&lt;&gt;1,C45=""),"",C45/INDEX('Parámetros'!$D$5:$D$7,U45))</f>
      </c>
      <c r="K45" s="13">
        <f>IF(T45=1,ROUND(1440*((1-AC45)*AT45+(1-AD45)*AX45),0)/60,"")</f>
      </c>
      <c r="L45" s="13">
        <f>IF(T45=1,ROUND(1440*((1-AC45)*AU45+(1-AD45)*AY45),0)/60,"")</f>
      </c>
      <c r="M45" s="13">
        <f>IF(T45=1,ROUND(1440*((1-AC45)*AS45+(1-AD45)*AW45),0)/60,"")</f>
      </c>
      <c r="N45" s="13">
        <f>IF(T45=1,ROUND(1440*(IF(OR(H45="Sí",H45="Si",AC45=0),AC45*AR45+AD45*AV45,0)),0)/60,"")</f>
      </c>
      <c r="O45" s="13">
        <f>IF(T45=1,ROUND(1440*(IF(OR(H45="Sí",H45="Si",AC45=0),0,AC45*AR45+AD45*AV45)),0)/60,"")</f>
      </c>
      <c r="P45" s="13">
        <f>IF(T45=1,ROUND(1440*(IF(OR(H45="Sí",H45="Si",AC45=0),AC45*AS45+AD45*AW45,0)),0)/60,"")</f>
      </c>
      <c r="Q45" s="13">
        <f>IF(T45=1,ROUND(1440*(IF(OR(H45="Sí",H45="Si",AC45=0),0,AC45*AS45+AD45*AW45)),0)/60,"")</f>
      </c>
      <c r="R45" s="13">
        <f>IF(T45=1,ROUND(1440*(AC45*AT45+AD45*AX45),0)/60,"")</f>
      </c>
      <c r="S45" s="13">
        <f>IF(T45=1,ROUND(1440*(AC45*AU45+AD45*AY45),0)/60,"")</f>
      </c>
      <c r="T45">
        <f>IF(AND(ISNUMBER(E45),ISNUMBER(F45)),IF(AND(F45&gt;E45,YEAR(E45)=2026,(F45-E45)*1440&lt;=1140),1,0),0)</f>
      </c>
      <c r="U45">
        <f>IF(T45=1,MATCH(INT(E45),'Parámetros'!$A$5:$A$7,1),"")</f>
      </c>
      <c r="V45">
        <f>IF(T45=1,INDEX('Parámetros'!$C$5:$C$7,U45)/24,"")</f>
      </c>
      <c r="W45">
        <f>IF(T45=1,ROUND((F45-E45)*1440,0),"")</f>
      </c>
      <c r="X45">
        <f>IF(T45=1,MIN(N(G45),W45),"")</f>
      </c>
      <c r="Y45">
        <f>IF(T45=1,E45+(INT(W45/2)-INT(X45/2))/1440,"")</f>
      </c>
      <c r="Z45">
        <f>IF(T45=1,Y45+X45/1440,"")</f>
      </c>
      <c r="AA45">
        <f>IF(T45=1,MIN(F45,IF(E45+V45&lt;=Y45,E45+V45,E45+V45+X45/1440)),"")</f>
      </c>
      <c r="AB45">
        <f>IF(T45=1,INT(E45)+1,"")</f>
      </c>
      <c r="AC45">
        <f>IF(T45=1,IF(OR(WEEKDAY(AB45-1)=1,COUNTIF('Festivos 2026'!$A$5:$A$40,AB45-1)&gt;0),1,0),"")</f>
      </c>
      <c r="AD45">
        <f>IF(T45=1,IF(OR(WEEKDAY(AB45)=1,COUNTIF('Festivos 2026'!$A$5:$A$40,AB45)&gt;0),1,0),"")</f>
      </c>
      <c r="AE45">
        <f>IF(T45=1,IF(Z45&lt;=AA45,1,0),"")</f>
      </c>
      <c r="AF45">
        <f>IF(T45=1,MAX(0,MIN(AA45,AB45)-E45),"")</f>
      </c>
      <c r="AG45">
        <f>IF(T45=1,MAX(0,MIN(MIN(AA45,AB45),(AB45-1)+6/24)-E45)+MAX(0,MIN(AA45,AB45)-MAX(E45,(AB45-1)+19/24)),"")</f>
      </c>
      <c r="AH45">
        <f>IF(T45=1,MAX(0,AA45-MAX(E45,AB45)),"")</f>
      </c>
      <c r="AI45">
        <f>IF(T45=1,MAX(0,MIN(AA45,AB45+6/24)-MAX(E45,AB45))+MAX(0,AA45-MAX(MAX(E45,AB45),AB45+19/24)),"")</f>
      </c>
      <c r="AJ45">
        <f>IF(T45=1,MAX(0,MIN(F45,AB45)-AA45),"")</f>
      </c>
      <c r="AK45">
        <f>IF(T45=1,MAX(0,MIN(MIN(F45,AB45),(AB45-1)+6/24)-AA45)+MAX(0,MIN(F45,AB45)-MAX(AA45,(AB45-1)+19/24)),"")</f>
      </c>
      <c r="AL45">
        <f>IF(T45=1,MAX(0,F45-MAX(AA45,AB45)),"")</f>
      </c>
      <c r="AM45">
        <f>IF(T45=1,MAX(0,MIN(F45,AB45+6/24)-MAX(AA45,AB45))+MAX(0,F45-MAX(MAX(AA45,AB45),AB45+19/24)),"")</f>
      </c>
      <c r="AN45">
        <f>IF(T45=1,MAX(0,MIN(Z45,AB45)-Y45),"")</f>
      </c>
      <c r="AO45">
        <f>IF(T45=1,MAX(0,MIN(MIN(Z45,AB45),(AB45-1)+6/24)-Y45)+MAX(0,MIN(Z45,AB45)-MAX(Y45,(AB45-1)+19/24)),"")</f>
      </c>
      <c r="AP45">
        <f>IF(T45=1,MAX(0,Z45-MAX(Y45,AB45)),"")</f>
      </c>
      <c r="AQ45">
        <f>IF(T45=1,MAX(0,MIN(Z45,AB45+6/24)-MAX(Y45,AB45))+MAX(0,Z45-MAX(MAX(Y45,AB45),AB45+19/24)),"")</f>
      </c>
      <c r="AR45">
        <f>IF(T45=1,(AF45-AG45)-AE45*(AN45-AO45),"")</f>
      </c>
      <c r="AS45">
        <f>IF(T45=1,AG45-AE45*AO45,"")</f>
      </c>
      <c r="AT45">
        <f>IF(T45=1,(AJ45-AK45)-(1-AE45)*(AN45-AO45),"")</f>
      </c>
      <c r="AU45">
        <f>IF(T45=1,AK45-(1-AE45)*AO45,"")</f>
      </c>
      <c r="AV45">
        <f>IF(T45=1,(AH45-AI45)-AE45*(AP45-AQ45),"")</f>
      </c>
      <c r="AW45">
        <f>IF(T45=1,AI45-AE45*AQ45,"")</f>
      </c>
      <c r="AX45">
        <f>IF(T45=1,(AL45-AM45)-(1-AE45)*(AP45-AQ45),"")</f>
      </c>
      <c r="AY45">
        <f>IF(T45=1,AM45-(1-AE45)*AQ45,"")</f>
      </c>
    </row>
    <row r="46" spans="1:51" x14ac:dyDescent="0.25">
      <c r="A46" s="15"/>
      <c r="B46" s="15"/>
      <c r="C46" s="16"/>
      <c r="D46" s="11">
        <f>IF(J46="","",J46*(K46*INDEX('Parámetros'!$E$5:$E$7,U46)+L46*INDEX('Parámetros'!$F$5:$F$7,U46)+M46*INDEX('Parámetros'!$G$5:$G$7,U46)+N46*INDEX('Parámetros'!$H$5:$H$7,U46)+O46*INDEX('Parámetros'!$I$5:$I$7,U46)+P46*INDEX('Parámetros'!$J$5:$J$7,U46)+Q46*INDEX('Parámetros'!$K$5:$K$7,U46)+R46*INDEX('Parámetros'!$L$5:$L$7,U46)+S46*INDEX('Parámetros'!$M$5:$M$7,U46)))</f>
      </c>
      <c r="E46" s="17"/>
      <c r="F46" s="17"/>
      <c r="G46" s="15"/>
      <c r="H46" s="15"/>
      <c r="I46" s="13">
        <f>IF(AND(E46="",F46=""),"",IF(T46=1,(W46-X46)/60,"Revisa entrada y salida"))</f>
      </c>
      <c r="J46" s="14">
        <f>IF(OR(T46&lt;&gt;1,C46=""),"",C46/INDEX('Parámetros'!$D$5:$D$7,U46))</f>
      </c>
      <c r="K46" s="13">
        <f>IF(T46=1,ROUND(1440*((1-AC46)*AT46+(1-AD46)*AX46),0)/60,"")</f>
      </c>
      <c r="L46" s="13">
        <f>IF(T46=1,ROUND(1440*((1-AC46)*AU46+(1-AD46)*AY46),0)/60,"")</f>
      </c>
      <c r="M46" s="13">
        <f>IF(T46=1,ROUND(1440*((1-AC46)*AS46+(1-AD46)*AW46),0)/60,"")</f>
      </c>
      <c r="N46" s="13">
        <f>IF(T46=1,ROUND(1440*(IF(OR(H46="Sí",H46="Si",AC46=0),AC46*AR46+AD46*AV46,0)),0)/60,"")</f>
      </c>
      <c r="O46" s="13">
        <f>IF(T46=1,ROUND(1440*(IF(OR(H46="Sí",H46="Si",AC46=0),0,AC46*AR46+AD46*AV46)),0)/60,"")</f>
      </c>
      <c r="P46" s="13">
        <f>IF(T46=1,ROUND(1440*(IF(OR(H46="Sí",H46="Si",AC46=0),AC46*AS46+AD46*AW46,0)),0)/60,"")</f>
      </c>
      <c r="Q46" s="13">
        <f>IF(T46=1,ROUND(1440*(IF(OR(H46="Sí",H46="Si",AC46=0),0,AC46*AS46+AD46*AW46)),0)/60,"")</f>
      </c>
      <c r="R46" s="13">
        <f>IF(T46=1,ROUND(1440*(AC46*AT46+AD46*AX46),0)/60,"")</f>
      </c>
      <c r="S46" s="13">
        <f>IF(T46=1,ROUND(1440*(AC46*AU46+AD46*AY46),0)/60,"")</f>
      </c>
      <c r="T46">
        <f>IF(AND(ISNUMBER(E46),ISNUMBER(F46)),IF(AND(F46&gt;E46,YEAR(E46)=2026,(F46-E46)*1440&lt;=1140),1,0),0)</f>
      </c>
      <c r="U46">
        <f>IF(T46=1,MATCH(INT(E46),'Parámetros'!$A$5:$A$7,1),"")</f>
      </c>
      <c r="V46">
        <f>IF(T46=1,INDEX('Parámetros'!$C$5:$C$7,U46)/24,"")</f>
      </c>
      <c r="W46">
        <f>IF(T46=1,ROUND((F46-E46)*1440,0),"")</f>
      </c>
      <c r="X46">
        <f>IF(T46=1,MIN(N(G46),W46),"")</f>
      </c>
      <c r="Y46">
        <f>IF(T46=1,E46+(INT(W46/2)-INT(X46/2))/1440,"")</f>
      </c>
      <c r="Z46">
        <f>IF(T46=1,Y46+X46/1440,"")</f>
      </c>
      <c r="AA46">
        <f>IF(T46=1,MIN(F46,IF(E46+V46&lt;=Y46,E46+V46,E46+V46+X46/1440)),"")</f>
      </c>
      <c r="AB46">
        <f>IF(T46=1,INT(E46)+1,"")</f>
      </c>
      <c r="AC46">
        <f>IF(T46=1,IF(OR(WEEKDAY(AB46-1)=1,COUNTIF('Festivos 2026'!$A$5:$A$40,AB46-1)&gt;0),1,0),"")</f>
      </c>
      <c r="AD46">
        <f>IF(T46=1,IF(OR(WEEKDAY(AB46)=1,COUNTIF('Festivos 2026'!$A$5:$A$40,AB46)&gt;0),1,0),"")</f>
      </c>
      <c r="AE46">
        <f>IF(T46=1,IF(Z46&lt;=AA46,1,0),"")</f>
      </c>
      <c r="AF46">
        <f>IF(T46=1,MAX(0,MIN(AA46,AB46)-E46),"")</f>
      </c>
      <c r="AG46">
        <f>IF(T46=1,MAX(0,MIN(MIN(AA46,AB46),(AB46-1)+6/24)-E46)+MAX(0,MIN(AA46,AB46)-MAX(E46,(AB46-1)+19/24)),"")</f>
      </c>
      <c r="AH46">
        <f>IF(T46=1,MAX(0,AA46-MAX(E46,AB46)),"")</f>
      </c>
      <c r="AI46">
        <f>IF(T46=1,MAX(0,MIN(AA46,AB46+6/24)-MAX(E46,AB46))+MAX(0,AA46-MAX(MAX(E46,AB46),AB46+19/24)),"")</f>
      </c>
      <c r="AJ46">
        <f>IF(T46=1,MAX(0,MIN(F46,AB46)-AA46),"")</f>
      </c>
      <c r="AK46">
        <f>IF(T46=1,MAX(0,MIN(MIN(F46,AB46),(AB46-1)+6/24)-AA46)+MAX(0,MIN(F46,AB46)-MAX(AA46,(AB46-1)+19/24)),"")</f>
      </c>
      <c r="AL46">
        <f>IF(T46=1,MAX(0,F46-MAX(AA46,AB46)),"")</f>
      </c>
      <c r="AM46">
        <f>IF(T46=1,MAX(0,MIN(F46,AB46+6/24)-MAX(AA46,AB46))+MAX(0,F46-MAX(MAX(AA46,AB46),AB46+19/24)),"")</f>
      </c>
      <c r="AN46">
        <f>IF(T46=1,MAX(0,MIN(Z46,AB46)-Y46),"")</f>
      </c>
      <c r="AO46">
        <f>IF(T46=1,MAX(0,MIN(MIN(Z46,AB46),(AB46-1)+6/24)-Y46)+MAX(0,MIN(Z46,AB46)-MAX(Y46,(AB46-1)+19/24)),"")</f>
      </c>
      <c r="AP46">
        <f>IF(T46=1,MAX(0,Z46-MAX(Y46,AB46)),"")</f>
      </c>
      <c r="AQ46">
        <f>IF(T46=1,MAX(0,MIN(Z46,AB46+6/24)-MAX(Y46,AB46))+MAX(0,Z46-MAX(MAX(Y46,AB46),AB46+19/24)),"")</f>
      </c>
      <c r="AR46">
        <f>IF(T46=1,(AF46-AG46)-AE46*(AN46-AO46),"")</f>
      </c>
      <c r="AS46">
        <f>IF(T46=1,AG46-AE46*AO46,"")</f>
      </c>
      <c r="AT46">
        <f>IF(T46=1,(AJ46-AK46)-(1-AE46)*(AN46-AO46),"")</f>
      </c>
      <c r="AU46">
        <f>IF(T46=1,AK46-(1-AE46)*AO46,"")</f>
      </c>
      <c r="AV46">
        <f>IF(T46=1,(AH46-AI46)-AE46*(AP46-AQ46),"")</f>
      </c>
      <c r="AW46">
        <f>IF(T46=1,AI46-AE46*AQ46,"")</f>
      </c>
      <c r="AX46">
        <f>IF(T46=1,(AL46-AM46)-(1-AE46)*(AP46-AQ46),"")</f>
      </c>
      <c r="AY46">
        <f>IF(T46=1,AM46-(1-AE46)*AQ46,"")</f>
      </c>
    </row>
    <row r="47" spans="1:51" x14ac:dyDescent="0.25">
      <c r="A47" s="15"/>
      <c r="B47" s="15"/>
      <c r="C47" s="16"/>
      <c r="D47" s="11">
        <f>IF(J47="","",J47*(K47*INDEX('Parámetros'!$E$5:$E$7,U47)+L47*INDEX('Parámetros'!$F$5:$F$7,U47)+M47*INDEX('Parámetros'!$G$5:$G$7,U47)+N47*INDEX('Parámetros'!$H$5:$H$7,U47)+O47*INDEX('Parámetros'!$I$5:$I$7,U47)+P47*INDEX('Parámetros'!$J$5:$J$7,U47)+Q47*INDEX('Parámetros'!$K$5:$K$7,U47)+R47*INDEX('Parámetros'!$L$5:$L$7,U47)+S47*INDEX('Parámetros'!$M$5:$M$7,U47)))</f>
      </c>
      <c r="E47" s="17"/>
      <c r="F47" s="17"/>
      <c r="G47" s="15"/>
      <c r="H47" s="15"/>
      <c r="I47" s="13">
        <f>IF(AND(E47="",F47=""),"",IF(T47=1,(W47-X47)/60,"Revisa entrada y salida"))</f>
      </c>
      <c r="J47" s="14">
        <f>IF(OR(T47&lt;&gt;1,C47=""),"",C47/INDEX('Parámetros'!$D$5:$D$7,U47))</f>
      </c>
      <c r="K47" s="13">
        <f>IF(T47=1,ROUND(1440*((1-AC47)*AT47+(1-AD47)*AX47),0)/60,"")</f>
      </c>
      <c r="L47" s="13">
        <f>IF(T47=1,ROUND(1440*((1-AC47)*AU47+(1-AD47)*AY47),0)/60,"")</f>
      </c>
      <c r="M47" s="13">
        <f>IF(T47=1,ROUND(1440*((1-AC47)*AS47+(1-AD47)*AW47),0)/60,"")</f>
      </c>
      <c r="N47" s="13">
        <f>IF(T47=1,ROUND(1440*(IF(OR(H47="Sí",H47="Si",AC47=0),AC47*AR47+AD47*AV47,0)),0)/60,"")</f>
      </c>
      <c r="O47" s="13">
        <f>IF(T47=1,ROUND(1440*(IF(OR(H47="Sí",H47="Si",AC47=0),0,AC47*AR47+AD47*AV47)),0)/60,"")</f>
      </c>
      <c r="P47" s="13">
        <f>IF(T47=1,ROUND(1440*(IF(OR(H47="Sí",H47="Si",AC47=0),AC47*AS47+AD47*AW47,0)),0)/60,"")</f>
      </c>
      <c r="Q47" s="13">
        <f>IF(T47=1,ROUND(1440*(IF(OR(H47="Sí",H47="Si",AC47=0),0,AC47*AS47+AD47*AW47)),0)/60,"")</f>
      </c>
      <c r="R47" s="13">
        <f>IF(T47=1,ROUND(1440*(AC47*AT47+AD47*AX47),0)/60,"")</f>
      </c>
      <c r="S47" s="13">
        <f>IF(T47=1,ROUND(1440*(AC47*AU47+AD47*AY47),0)/60,"")</f>
      </c>
      <c r="T47">
        <f>IF(AND(ISNUMBER(E47),ISNUMBER(F47)),IF(AND(F47&gt;E47,YEAR(E47)=2026,(F47-E47)*1440&lt;=1140),1,0),0)</f>
      </c>
      <c r="U47">
        <f>IF(T47=1,MATCH(INT(E47),'Parámetros'!$A$5:$A$7,1),"")</f>
      </c>
      <c r="V47">
        <f>IF(T47=1,INDEX('Parámetros'!$C$5:$C$7,U47)/24,"")</f>
      </c>
      <c r="W47">
        <f>IF(T47=1,ROUND((F47-E47)*1440,0),"")</f>
      </c>
      <c r="X47">
        <f>IF(T47=1,MIN(N(G47),W47),"")</f>
      </c>
      <c r="Y47">
        <f>IF(T47=1,E47+(INT(W47/2)-INT(X47/2))/1440,"")</f>
      </c>
      <c r="Z47">
        <f>IF(T47=1,Y47+X47/1440,"")</f>
      </c>
      <c r="AA47">
        <f>IF(T47=1,MIN(F47,IF(E47+V47&lt;=Y47,E47+V47,E47+V47+X47/1440)),"")</f>
      </c>
      <c r="AB47">
        <f>IF(T47=1,INT(E47)+1,"")</f>
      </c>
      <c r="AC47">
        <f>IF(T47=1,IF(OR(WEEKDAY(AB47-1)=1,COUNTIF('Festivos 2026'!$A$5:$A$40,AB47-1)&gt;0),1,0),"")</f>
      </c>
      <c r="AD47">
        <f>IF(T47=1,IF(OR(WEEKDAY(AB47)=1,COUNTIF('Festivos 2026'!$A$5:$A$40,AB47)&gt;0),1,0),"")</f>
      </c>
      <c r="AE47">
        <f>IF(T47=1,IF(Z47&lt;=AA47,1,0),"")</f>
      </c>
      <c r="AF47">
        <f>IF(T47=1,MAX(0,MIN(AA47,AB47)-E47),"")</f>
      </c>
      <c r="AG47">
        <f>IF(T47=1,MAX(0,MIN(MIN(AA47,AB47),(AB47-1)+6/24)-E47)+MAX(0,MIN(AA47,AB47)-MAX(E47,(AB47-1)+19/24)),"")</f>
      </c>
      <c r="AH47">
        <f>IF(T47=1,MAX(0,AA47-MAX(E47,AB47)),"")</f>
      </c>
      <c r="AI47">
        <f>IF(T47=1,MAX(0,MIN(AA47,AB47+6/24)-MAX(E47,AB47))+MAX(0,AA47-MAX(MAX(E47,AB47),AB47+19/24)),"")</f>
      </c>
      <c r="AJ47">
        <f>IF(T47=1,MAX(0,MIN(F47,AB47)-AA47),"")</f>
      </c>
      <c r="AK47">
        <f>IF(T47=1,MAX(0,MIN(MIN(F47,AB47),(AB47-1)+6/24)-AA47)+MAX(0,MIN(F47,AB47)-MAX(AA47,(AB47-1)+19/24)),"")</f>
      </c>
      <c r="AL47">
        <f>IF(T47=1,MAX(0,F47-MAX(AA47,AB47)),"")</f>
      </c>
      <c r="AM47">
        <f>IF(T47=1,MAX(0,MIN(F47,AB47+6/24)-MAX(AA47,AB47))+MAX(0,F47-MAX(MAX(AA47,AB47),AB47+19/24)),"")</f>
      </c>
      <c r="AN47">
        <f>IF(T47=1,MAX(0,MIN(Z47,AB47)-Y47),"")</f>
      </c>
      <c r="AO47">
        <f>IF(T47=1,MAX(0,MIN(MIN(Z47,AB47),(AB47-1)+6/24)-Y47)+MAX(0,MIN(Z47,AB47)-MAX(Y47,(AB47-1)+19/24)),"")</f>
      </c>
      <c r="AP47">
        <f>IF(T47=1,MAX(0,Z47-MAX(Y47,AB47)),"")</f>
      </c>
      <c r="AQ47">
        <f>IF(T47=1,MAX(0,MIN(Z47,AB47+6/24)-MAX(Y47,AB47))+MAX(0,Z47-MAX(MAX(Y47,AB47),AB47+19/24)),"")</f>
      </c>
      <c r="AR47">
        <f>IF(T47=1,(AF47-AG47)-AE47*(AN47-AO47),"")</f>
      </c>
      <c r="AS47">
        <f>IF(T47=1,AG47-AE47*AO47,"")</f>
      </c>
      <c r="AT47">
        <f>IF(T47=1,(AJ47-AK47)-(1-AE47)*(AN47-AO47),"")</f>
      </c>
      <c r="AU47">
        <f>IF(T47=1,AK47-(1-AE47)*AO47,"")</f>
      </c>
      <c r="AV47">
        <f>IF(T47=1,(AH47-AI47)-AE47*(AP47-AQ47),"")</f>
      </c>
      <c r="AW47">
        <f>IF(T47=1,AI47-AE47*AQ47,"")</f>
      </c>
      <c r="AX47">
        <f>IF(T47=1,(AL47-AM47)-(1-AE47)*(AP47-AQ47),"")</f>
      </c>
      <c r="AY47">
        <f>IF(T47=1,AM47-(1-AE47)*AQ47,"")</f>
      </c>
    </row>
    <row r="48" spans="1:51" x14ac:dyDescent="0.25">
      <c r="A48" s="15"/>
      <c r="B48" s="15"/>
      <c r="C48" s="16"/>
      <c r="D48" s="11">
        <f>IF(J48="","",J48*(K48*INDEX('Parámetros'!$E$5:$E$7,U48)+L48*INDEX('Parámetros'!$F$5:$F$7,U48)+M48*INDEX('Parámetros'!$G$5:$G$7,U48)+N48*INDEX('Parámetros'!$H$5:$H$7,U48)+O48*INDEX('Parámetros'!$I$5:$I$7,U48)+P48*INDEX('Parámetros'!$J$5:$J$7,U48)+Q48*INDEX('Parámetros'!$K$5:$K$7,U48)+R48*INDEX('Parámetros'!$L$5:$L$7,U48)+S48*INDEX('Parámetros'!$M$5:$M$7,U48)))</f>
      </c>
      <c r="E48" s="17"/>
      <c r="F48" s="17"/>
      <c r="G48" s="15"/>
      <c r="H48" s="15"/>
      <c r="I48" s="13">
        <f>IF(AND(E48="",F48=""),"",IF(T48=1,(W48-X48)/60,"Revisa entrada y salida"))</f>
      </c>
      <c r="J48" s="14">
        <f>IF(OR(T48&lt;&gt;1,C48=""),"",C48/INDEX('Parámetros'!$D$5:$D$7,U48))</f>
      </c>
      <c r="K48" s="13">
        <f>IF(T48=1,ROUND(1440*((1-AC48)*AT48+(1-AD48)*AX48),0)/60,"")</f>
      </c>
      <c r="L48" s="13">
        <f>IF(T48=1,ROUND(1440*((1-AC48)*AU48+(1-AD48)*AY48),0)/60,"")</f>
      </c>
      <c r="M48" s="13">
        <f>IF(T48=1,ROUND(1440*((1-AC48)*AS48+(1-AD48)*AW48),0)/60,"")</f>
      </c>
      <c r="N48" s="13">
        <f>IF(T48=1,ROUND(1440*(IF(OR(H48="Sí",H48="Si",AC48=0),AC48*AR48+AD48*AV48,0)),0)/60,"")</f>
      </c>
      <c r="O48" s="13">
        <f>IF(T48=1,ROUND(1440*(IF(OR(H48="Sí",H48="Si",AC48=0),0,AC48*AR48+AD48*AV48)),0)/60,"")</f>
      </c>
      <c r="P48" s="13">
        <f>IF(T48=1,ROUND(1440*(IF(OR(H48="Sí",H48="Si",AC48=0),AC48*AS48+AD48*AW48,0)),0)/60,"")</f>
      </c>
      <c r="Q48" s="13">
        <f>IF(T48=1,ROUND(1440*(IF(OR(H48="Sí",H48="Si",AC48=0),0,AC48*AS48+AD48*AW48)),0)/60,"")</f>
      </c>
      <c r="R48" s="13">
        <f>IF(T48=1,ROUND(1440*(AC48*AT48+AD48*AX48),0)/60,"")</f>
      </c>
      <c r="S48" s="13">
        <f>IF(T48=1,ROUND(1440*(AC48*AU48+AD48*AY48),0)/60,"")</f>
      </c>
      <c r="T48">
        <f>IF(AND(ISNUMBER(E48),ISNUMBER(F48)),IF(AND(F48&gt;E48,YEAR(E48)=2026,(F48-E48)*1440&lt;=1140),1,0),0)</f>
      </c>
      <c r="U48">
        <f>IF(T48=1,MATCH(INT(E48),'Parámetros'!$A$5:$A$7,1),"")</f>
      </c>
      <c r="V48">
        <f>IF(T48=1,INDEX('Parámetros'!$C$5:$C$7,U48)/24,"")</f>
      </c>
      <c r="W48">
        <f>IF(T48=1,ROUND((F48-E48)*1440,0),"")</f>
      </c>
      <c r="X48">
        <f>IF(T48=1,MIN(N(G48),W48),"")</f>
      </c>
      <c r="Y48">
        <f>IF(T48=1,E48+(INT(W48/2)-INT(X48/2))/1440,"")</f>
      </c>
      <c r="Z48">
        <f>IF(T48=1,Y48+X48/1440,"")</f>
      </c>
      <c r="AA48">
        <f>IF(T48=1,MIN(F48,IF(E48+V48&lt;=Y48,E48+V48,E48+V48+X48/1440)),"")</f>
      </c>
      <c r="AB48">
        <f>IF(T48=1,INT(E48)+1,"")</f>
      </c>
      <c r="AC48">
        <f>IF(T48=1,IF(OR(WEEKDAY(AB48-1)=1,COUNTIF('Festivos 2026'!$A$5:$A$40,AB48-1)&gt;0),1,0),"")</f>
      </c>
      <c r="AD48">
        <f>IF(T48=1,IF(OR(WEEKDAY(AB48)=1,COUNTIF('Festivos 2026'!$A$5:$A$40,AB48)&gt;0),1,0),"")</f>
      </c>
      <c r="AE48">
        <f>IF(T48=1,IF(Z48&lt;=AA48,1,0),"")</f>
      </c>
      <c r="AF48">
        <f>IF(T48=1,MAX(0,MIN(AA48,AB48)-E48),"")</f>
      </c>
      <c r="AG48">
        <f>IF(T48=1,MAX(0,MIN(MIN(AA48,AB48),(AB48-1)+6/24)-E48)+MAX(0,MIN(AA48,AB48)-MAX(E48,(AB48-1)+19/24)),"")</f>
      </c>
      <c r="AH48">
        <f>IF(T48=1,MAX(0,AA48-MAX(E48,AB48)),"")</f>
      </c>
      <c r="AI48">
        <f>IF(T48=1,MAX(0,MIN(AA48,AB48+6/24)-MAX(E48,AB48))+MAX(0,AA48-MAX(MAX(E48,AB48),AB48+19/24)),"")</f>
      </c>
      <c r="AJ48">
        <f>IF(T48=1,MAX(0,MIN(F48,AB48)-AA48),"")</f>
      </c>
      <c r="AK48">
        <f>IF(T48=1,MAX(0,MIN(MIN(F48,AB48),(AB48-1)+6/24)-AA48)+MAX(0,MIN(F48,AB48)-MAX(AA48,(AB48-1)+19/24)),"")</f>
      </c>
      <c r="AL48">
        <f>IF(T48=1,MAX(0,F48-MAX(AA48,AB48)),"")</f>
      </c>
      <c r="AM48">
        <f>IF(T48=1,MAX(0,MIN(F48,AB48+6/24)-MAX(AA48,AB48))+MAX(0,F48-MAX(MAX(AA48,AB48),AB48+19/24)),"")</f>
      </c>
      <c r="AN48">
        <f>IF(T48=1,MAX(0,MIN(Z48,AB48)-Y48),"")</f>
      </c>
      <c r="AO48">
        <f>IF(T48=1,MAX(0,MIN(MIN(Z48,AB48),(AB48-1)+6/24)-Y48)+MAX(0,MIN(Z48,AB48)-MAX(Y48,(AB48-1)+19/24)),"")</f>
      </c>
      <c r="AP48">
        <f>IF(T48=1,MAX(0,Z48-MAX(Y48,AB48)),"")</f>
      </c>
      <c r="AQ48">
        <f>IF(T48=1,MAX(0,MIN(Z48,AB48+6/24)-MAX(Y48,AB48))+MAX(0,Z48-MAX(MAX(Y48,AB48),AB48+19/24)),"")</f>
      </c>
      <c r="AR48">
        <f>IF(T48=1,(AF48-AG48)-AE48*(AN48-AO48),"")</f>
      </c>
      <c r="AS48">
        <f>IF(T48=1,AG48-AE48*AO48,"")</f>
      </c>
      <c r="AT48">
        <f>IF(T48=1,(AJ48-AK48)-(1-AE48)*(AN48-AO48),"")</f>
      </c>
      <c r="AU48">
        <f>IF(T48=1,AK48-(1-AE48)*AO48,"")</f>
      </c>
      <c r="AV48">
        <f>IF(T48=1,(AH48-AI48)-AE48*(AP48-AQ48),"")</f>
      </c>
      <c r="AW48">
        <f>IF(T48=1,AI48-AE48*AQ48,"")</f>
      </c>
      <c r="AX48">
        <f>IF(T48=1,(AL48-AM48)-(1-AE48)*(AP48-AQ48),"")</f>
      </c>
      <c r="AY48">
        <f>IF(T48=1,AM48-(1-AE48)*AQ48,"")</f>
      </c>
    </row>
    <row r="49" spans="1:51" x14ac:dyDescent="0.25">
      <c r="A49" s="15"/>
      <c r="B49" s="15"/>
      <c r="C49" s="16"/>
      <c r="D49" s="11">
        <f>IF(J49="","",J49*(K49*INDEX('Parámetros'!$E$5:$E$7,U49)+L49*INDEX('Parámetros'!$F$5:$F$7,U49)+M49*INDEX('Parámetros'!$G$5:$G$7,U49)+N49*INDEX('Parámetros'!$H$5:$H$7,U49)+O49*INDEX('Parámetros'!$I$5:$I$7,U49)+P49*INDEX('Parámetros'!$J$5:$J$7,U49)+Q49*INDEX('Parámetros'!$K$5:$K$7,U49)+R49*INDEX('Parámetros'!$L$5:$L$7,U49)+S49*INDEX('Parámetros'!$M$5:$M$7,U49)))</f>
      </c>
      <c r="E49" s="17"/>
      <c r="F49" s="17"/>
      <c r="G49" s="15"/>
      <c r="H49" s="15"/>
      <c r="I49" s="13">
        <f>IF(AND(E49="",F49=""),"",IF(T49=1,(W49-X49)/60,"Revisa entrada y salida"))</f>
      </c>
      <c r="J49" s="14">
        <f>IF(OR(T49&lt;&gt;1,C49=""),"",C49/INDEX('Parámetros'!$D$5:$D$7,U49))</f>
      </c>
      <c r="K49" s="13">
        <f>IF(T49=1,ROUND(1440*((1-AC49)*AT49+(1-AD49)*AX49),0)/60,"")</f>
      </c>
      <c r="L49" s="13">
        <f>IF(T49=1,ROUND(1440*((1-AC49)*AU49+(1-AD49)*AY49),0)/60,"")</f>
      </c>
      <c r="M49" s="13">
        <f>IF(T49=1,ROUND(1440*((1-AC49)*AS49+(1-AD49)*AW49),0)/60,"")</f>
      </c>
      <c r="N49" s="13">
        <f>IF(T49=1,ROUND(1440*(IF(OR(H49="Sí",H49="Si",AC49=0),AC49*AR49+AD49*AV49,0)),0)/60,"")</f>
      </c>
      <c r="O49" s="13">
        <f>IF(T49=1,ROUND(1440*(IF(OR(H49="Sí",H49="Si",AC49=0),0,AC49*AR49+AD49*AV49)),0)/60,"")</f>
      </c>
      <c r="P49" s="13">
        <f>IF(T49=1,ROUND(1440*(IF(OR(H49="Sí",H49="Si",AC49=0),AC49*AS49+AD49*AW49,0)),0)/60,"")</f>
      </c>
      <c r="Q49" s="13">
        <f>IF(T49=1,ROUND(1440*(IF(OR(H49="Sí",H49="Si",AC49=0),0,AC49*AS49+AD49*AW49)),0)/60,"")</f>
      </c>
      <c r="R49" s="13">
        <f>IF(T49=1,ROUND(1440*(AC49*AT49+AD49*AX49),0)/60,"")</f>
      </c>
      <c r="S49" s="13">
        <f>IF(T49=1,ROUND(1440*(AC49*AU49+AD49*AY49),0)/60,"")</f>
      </c>
      <c r="T49">
        <f>IF(AND(ISNUMBER(E49),ISNUMBER(F49)),IF(AND(F49&gt;E49,YEAR(E49)=2026,(F49-E49)*1440&lt;=1140),1,0),0)</f>
      </c>
      <c r="U49">
        <f>IF(T49=1,MATCH(INT(E49),'Parámetros'!$A$5:$A$7,1),"")</f>
      </c>
      <c r="V49">
        <f>IF(T49=1,INDEX('Parámetros'!$C$5:$C$7,U49)/24,"")</f>
      </c>
      <c r="W49">
        <f>IF(T49=1,ROUND((F49-E49)*1440,0),"")</f>
      </c>
      <c r="X49">
        <f>IF(T49=1,MIN(N(G49),W49),"")</f>
      </c>
      <c r="Y49">
        <f>IF(T49=1,E49+(INT(W49/2)-INT(X49/2))/1440,"")</f>
      </c>
      <c r="Z49">
        <f>IF(T49=1,Y49+X49/1440,"")</f>
      </c>
      <c r="AA49">
        <f>IF(T49=1,MIN(F49,IF(E49+V49&lt;=Y49,E49+V49,E49+V49+X49/1440)),"")</f>
      </c>
      <c r="AB49">
        <f>IF(T49=1,INT(E49)+1,"")</f>
      </c>
      <c r="AC49">
        <f>IF(T49=1,IF(OR(WEEKDAY(AB49-1)=1,COUNTIF('Festivos 2026'!$A$5:$A$40,AB49-1)&gt;0),1,0),"")</f>
      </c>
      <c r="AD49">
        <f>IF(T49=1,IF(OR(WEEKDAY(AB49)=1,COUNTIF('Festivos 2026'!$A$5:$A$40,AB49)&gt;0),1,0),"")</f>
      </c>
      <c r="AE49">
        <f>IF(T49=1,IF(Z49&lt;=AA49,1,0),"")</f>
      </c>
      <c r="AF49">
        <f>IF(T49=1,MAX(0,MIN(AA49,AB49)-E49),"")</f>
      </c>
      <c r="AG49">
        <f>IF(T49=1,MAX(0,MIN(MIN(AA49,AB49),(AB49-1)+6/24)-E49)+MAX(0,MIN(AA49,AB49)-MAX(E49,(AB49-1)+19/24)),"")</f>
      </c>
      <c r="AH49">
        <f>IF(T49=1,MAX(0,AA49-MAX(E49,AB49)),"")</f>
      </c>
      <c r="AI49">
        <f>IF(T49=1,MAX(0,MIN(AA49,AB49+6/24)-MAX(E49,AB49))+MAX(0,AA49-MAX(MAX(E49,AB49),AB49+19/24)),"")</f>
      </c>
      <c r="AJ49">
        <f>IF(T49=1,MAX(0,MIN(F49,AB49)-AA49),"")</f>
      </c>
      <c r="AK49">
        <f>IF(T49=1,MAX(0,MIN(MIN(F49,AB49),(AB49-1)+6/24)-AA49)+MAX(0,MIN(F49,AB49)-MAX(AA49,(AB49-1)+19/24)),"")</f>
      </c>
      <c r="AL49">
        <f>IF(T49=1,MAX(0,F49-MAX(AA49,AB49)),"")</f>
      </c>
      <c r="AM49">
        <f>IF(T49=1,MAX(0,MIN(F49,AB49+6/24)-MAX(AA49,AB49))+MAX(0,F49-MAX(MAX(AA49,AB49),AB49+19/24)),"")</f>
      </c>
      <c r="AN49">
        <f>IF(T49=1,MAX(0,MIN(Z49,AB49)-Y49),"")</f>
      </c>
      <c r="AO49">
        <f>IF(T49=1,MAX(0,MIN(MIN(Z49,AB49),(AB49-1)+6/24)-Y49)+MAX(0,MIN(Z49,AB49)-MAX(Y49,(AB49-1)+19/24)),"")</f>
      </c>
      <c r="AP49">
        <f>IF(T49=1,MAX(0,Z49-MAX(Y49,AB49)),"")</f>
      </c>
      <c r="AQ49">
        <f>IF(T49=1,MAX(0,MIN(Z49,AB49+6/24)-MAX(Y49,AB49))+MAX(0,Z49-MAX(MAX(Y49,AB49),AB49+19/24)),"")</f>
      </c>
      <c r="AR49">
        <f>IF(T49=1,(AF49-AG49)-AE49*(AN49-AO49),"")</f>
      </c>
      <c r="AS49">
        <f>IF(T49=1,AG49-AE49*AO49,"")</f>
      </c>
      <c r="AT49">
        <f>IF(T49=1,(AJ49-AK49)-(1-AE49)*(AN49-AO49),"")</f>
      </c>
      <c r="AU49">
        <f>IF(T49=1,AK49-(1-AE49)*AO49,"")</f>
      </c>
      <c r="AV49">
        <f>IF(T49=1,(AH49-AI49)-AE49*(AP49-AQ49),"")</f>
      </c>
      <c r="AW49">
        <f>IF(T49=1,AI49-AE49*AQ49,"")</f>
      </c>
      <c r="AX49">
        <f>IF(T49=1,(AL49-AM49)-(1-AE49)*(AP49-AQ49),"")</f>
      </c>
      <c r="AY49">
        <f>IF(T49=1,AM49-(1-AE49)*AQ49,"")</f>
      </c>
    </row>
    <row r="50" spans="1:51" x14ac:dyDescent="0.25">
      <c r="A50" s="15"/>
      <c r="B50" s="15"/>
      <c r="C50" s="16"/>
      <c r="D50" s="11">
        <f>IF(J50="","",J50*(K50*INDEX('Parámetros'!$E$5:$E$7,U50)+L50*INDEX('Parámetros'!$F$5:$F$7,U50)+M50*INDEX('Parámetros'!$G$5:$G$7,U50)+N50*INDEX('Parámetros'!$H$5:$H$7,U50)+O50*INDEX('Parámetros'!$I$5:$I$7,U50)+P50*INDEX('Parámetros'!$J$5:$J$7,U50)+Q50*INDEX('Parámetros'!$K$5:$K$7,U50)+R50*INDEX('Parámetros'!$L$5:$L$7,U50)+S50*INDEX('Parámetros'!$M$5:$M$7,U50)))</f>
      </c>
      <c r="E50" s="17"/>
      <c r="F50" s="17"/>
      <c r="G50" s="15"/>
      <c r="H50" s="15"/>
      <c r="I50" s="13">
        <f>IF(AND(E50="",F50=""),"",IF(T50=1,(W50-X50)/60,"Revisa entrada y salida"))</f>
      </c>
      <c r="J50" s="14">
        <f>IF(OR(T50&lt;&gt;1,C50=""),"",C50/INDEX('Parámetros'!$D$5:$D$7,U50))</f>
      </c>
      <c r="K50" s="13">
        <f>IF(T50=1,ROUND(1440*((1-AC50)*AT50+(1-AD50)*AX50),0)/60,"")</f>
      </c>
      <c r="L50" s="13">
        <f>IF(T50=1,ROUND(1440*((1-AC50)*AU50+(1-AD50)*AY50),0)/60,"")</f>
      </c>
      <c r="M50" s="13">
        <f>IF(T50=1,ROUND(1440*((1-AC50)*AS50+(1-AD50)*AW50),0)/60,"")</f>
      </c>
      <c r="N50" s="13">
        <f>IF(T50=1,ROUND(1440*(IF(OR(H50="Sí",H50="Si",AC50=0),AC50*AR50+AD50*AV50,0)),0)/60,"")</f>
      </c>
      <c r="O50" s="13">
        <f>IF(T50=1,ROUND(1440*(IF(OR(H50="Sí",H50="Si",AC50=0),0,AC50*AR50+AD50*AV50)),0)/60,"")</f>
      </c>
      <c r="P50" s="13">
        <f>IF(T50=1,ROUND(1440*(IF(OR(H50="Sí",H50="Si",AC50=0),AC50*AS50+AD50*AW50,0)),0)/60,"")</f>
      </c>
      <c r="Q50" s="13">
        <f>IF(T50=1,ROUND(1440*(IF(OR(H50="Sí",H50="Si",AC50=0),0,AC50*AS50+AD50*AW50)),0)/60,"")</f>
      </c>
      <c r="R50" s="13">
        <f>IF(T50=1,ROUND(1440*(AC50*AT50+AD50*AX50),0)/60,"")</f>
      </c>
      <c r="S50" s="13">
        <f>IF(T50=1,ROUND(1440*(AC50*AU50+AD50*AY50),0)/60,"")</f>
      </c>
      <c r="T50">
        <f>IF(AND(ISNUMBER(E50),ISNUMBER(F50)),IF(AND(F50&gt;E50,YEAR(E50)=2026,(F50-E50)*1440&lt;=1140),1,0),0)</f>
      </c>
      <c r="U50">
        <f>IF(T50=1,MATCH(INT(E50),'Parámetros'!$A$5:$A$7,1),"")</f>
      </c>
      <c r="V50">
        <f>IF(T50=1,INDEX('Parámetros'!$C$5:$C$7,U50)/24,"")</f>
      </c>
      <c r="W50">
        <f>IF(T50=1,ROUND((F50-E50)*1440,0),"")</f>
      </c>
      <c r="X50">
        <f>IF(T50=1,MIN(N(G50),W50),"")</f>
      </c>
      <c r="Y50">
        <f>IF(T50=1,E50+(INT(W50/2)-INT(X50/2))/1440,"")</f>
      </c>
      <c r="Z50">
        <f>IF(T50=1,Y50+X50/1440,"")</f>
      </c>
      <c r="AA50">
        <f>IF(T50=1,MIN(F50,IF(E50+V50&lt;=Y50,E50+V50,E50+V50+X50/1440)),"")</f>
      </c>
      <c r="AB50">
        <f>IF(T50=1,INT(E50)+1,"")</f>
      </c>
      <c r="AC50">
        <f>IF(T50=1,IF(OR(WEEKDAY(AB50-1)=1,COUNTIF('Festivos 2026'!$A$5:$A$40,AB50-1)&gt;0),1,0),"")</f>
      </c>
      <c r="AD50">
        <f>IF(T50=1,IF(OR(WEEKDAY(AB50)=1,COUNTIF('Festivos 2026'!$A$5:$A$40,AB50)&gt;0),1,0),"")</f>
      </c>
      <c r="AE50">
        <f>IF(T50=1,IF(Z50&lt;=AA50,1,0),"")</f>
      </c>
      <c r="AF50">
        <f>IF(T50=1,MAX(0,MIN(AA50,AB50)-E50),"")</f>
      </c>
      <c r="AG50">
        <f>IF(T50=1,MAX(0,MIN(MIN(AA50,AB50),(AB50-1)+6/24)-E50)+MAX(0,MIN(AA50,AB50)-MAX(E50,(AB50-1)+19/24)),"")</f>
      </c>
      <c r="AH50">
        <f>IF(T50=1,MAX(0,AA50-MAX(E50,AB50)),"")</f>
      </c>
      <c r="AI50">
        <f>IF(T50=1,MAX(0,MIN(AA50,AB50+6/24)-MAX(E50,AB50))+MAX(0,AA50-MAX(MAX(E50,AB50),AB50+19/24)),"")</f>
      </c>
      <c r="AJ50">
        <f>IF(T50=1,MAX(0,MIN(F50,AB50)-AA50),"")</f>
      </c>
      <c r="AK50">
        <f>IF(T50=1,MAX(0,MIN(MIN(F50,AB50),(AB50-1)+6/24)-AA50)+MAX(0,MIN(F50,AB50)-MAX(AA50,(AB50-1)+19/24)),"")</f>
      </c>
      <c r="AL50">
        <f>IF(T50=1,MAX(0,F50-MAX(AA50,AB50)),"")</f>
      </c>
      <c r="AM50">
        <f>IF(T50=1,MAX(0,MIN(F50,AB50+6/24)-MAX(AA50,AB50))+MAX(0,F50-MAX(MAX(AA50,AB50),AB50+19/24)),"")</f>
      </c>
      <c r="AN50">
        <f>IF(T50=1,MAX(0,MIN(Z50,AB50)-Y50),"")</f>
      </c>
      <c r="AO50">
        <f>IF(T50=1,MAX(0,MIN(MIN(Z50,AB50),(AB50-1)+6/24)-Y50)+MAX(0,MIN(Z50,AB50)-MAX(Y50,(AB50-1)+19/24)),"")</f>
      </c>
      <c r="AP50">
        <f>IF(T50=1,MAX(0,Z50-MAX(Y50,AB50)),"")</f>
      </c>
      <c r="AQ50">
        <f>IF(T50=1,MAX(0,MIN(Z50,AB50+6/24)-MAX(Y50,AB50))+MAX(0,Z50-MAX(MAX(Y50,AB50),AB50+19/24)),"")</f>
      </c>
      <c r="AR50">
        <f>IF(T50=1,(AF50-AG50)-AE50*(AN50-AO50),"")</f>
      </c>
      <c r="AS50">
        <f>IF(T50=1,AG50-AE50*AO50,"")</f>
      </c>
      <c r="AT50">
        <f>IF(T50=1,(AJ50-AK50)-(1-AE50)*(AN50-AO50),"")</f>
      </c>
      <c r="AU50">
        <f>IF(T50=1,AK50-(1-AE50)*AO50,"")</f>
      </c>
      <c r="AV50">
        <f>IF(T50=1,(AH50-AI50)-AE50*(AP50-AQ50),"")</f>
      </c>
      <c r="AW50">
        <f>IF(T50=1,AI50-AE50*AQ50,"")</f>
      </c>
      <c r="AX50">
        <f>IF(T50=1,(AL50-AM50)-(1-AE50)*(AP50-AQ50),"")</f>
      </c>
      <c r="AY50">
        <f>IF(T50=1,AM50-(1-AE50)*AQ50,"")</f>
      </c>
    </row>
    <row r="51" spans="1:51" x14ac:dyDescent="0.25">
      <c r="A51" s="15"/>
      <c r="B51" s="15"/>
      <c r="C51" s="16"/>
      <c r="D51" s="11">
        <f>IF(J51="","",J51*(K51*INDEX('Parámetros'!$E$5:$E$7,U51)+L51*INDEX('Parámetros'!$F$5:$F$7,U51)+M51*INDEX('Parámetros'!$G$5:$G$7,U51)+N51*INDEX('Parámetros'!$H$5:$H$7,U51)+O51*INDEX('Parámetros'!$I$5:$I$7,U51)+P51*INDEX('Parámetros'!$J$5:$J$7,U51)+Q51*INDEX('Parámetros'!$K$5:$K$7,U51)+R51*INDEX('Parámetros'!$L$5:$L$7,U51)+S51*INDEX('Parámetros'!$M$5:$M$7,U51)))</f>
      </c>
      <c r="E51" s="17"/>
      <c r="F51" s="17"/>
      <c r="G51" s="15"/>
      <c r="H51" s="15"/>
      <c r="I51" s="13">
        <f>IF(AND(E51="",F51=""),"",IF(T51=1,(W51-X51)/60,"Revisa entrada y salida"))</f>
      </c>
      <c r="J51" s="14">
        <f>IF(OR(T51&lt;&gt;1,C51=""),"",C51/INDEX('Parámetros'!$D$5:$D$7,U51))</f>
      </c>
      <c r="K51" s="13">
        <f>IF(T51=1,ROUND(1440*((1-AC51)*AT51+(1-AD51)*AX51),0)/60,"")</f>
      </c>
      <c r="L51" s="13">
        <f>IF(T51=1,ROUND(1440*((1-AC51)*AU51+(1-AD51)*AY51),0)/60,"")</f>
      </c>
      <c r="M51" s="13">
        <f>IF(T51=1,ROUND(1440*((1-AC51)*AS51+(1-AD51)*AW51),0)/60,"")</f>
      </c>
      <c r="N51" s="13">
        <f>IF(T51=1,ROUND(1440*(IF(OR(H51="Sí",H51="Si",AC51=0),AC51*AR51+AD51*AV51,0)),0)/60,"")</f>
      </c>
      <c r="O51" s="13">
        <f>IF(T51=1,ROUND(1440*(IF(OR(H51="Sí",H51="Si",AC51=0),0,AC51*AR51+AD51*AV51)),0)/60,"")</f>
      </c>
      <c r="P51" s="13">
        <f>IF(T51=1,ROUND(1440*(IF(OR(H51="Sí",H51="Si",AC51=0),AC51*AS51+AD51*AW51,0)),0)/60,"")</f>
      </c>
      <c r="Q51" s="13">
        <f>IF(T51=1,ROUND(1440*(IF(OR(H51="Sí",H51="Si",AC51=0),0,AC51*AS51+AD51*AW51)),0)/60,"")</f>
      </c>
      <c r="R51" s="13">
        <f>IF(T51=1,ROUND(1440*(AC51*AT51+AD51*AX51),0)/60,"")</f>
      </c>
      <c r="S51" s="13">
        <f>IF(T51=1,ROUND(1440*(AC51*AU51+AD51*AY51),0)/60,"")</f>
      </c>
      <c r="T51">
        <f>IF(AND(ISNUMBER(E51),ISNUMBER(F51)),IF(AND(F51&gt;E51,YEAR(E51)=2026,(F51-E51)*1440&lt;=1140),1,0),0)</f>
      </c>
      <c r="U51">
        <f>IF(T51=1,MATCH(INT(E51),'Parámetros'!$A$5:$A$7,1),"")</f>
      </c>
      <c r="V51">
        <f>IF(T51=1,INDEX('Parámetros'!$C$5:$C$7,U51)/24,"")</f>
      </c>
      <c r="W51">
        <f>IF(T51=1,ROUND((F51-E51)*1440,0),"")</f>
      </c>
      <c r="X51">
        <f>IF(T51=1,MIN(N(G51),W51),"")</f>
      </c>
      <c r="Y51">
        <f>IF(T51=1,E51+(INT(W51/2)-INT(X51/2))/1440,"")</f>
      </c>
      <c r="Z51">
        <f>IF(T51=1,Y51+X51/1440,"")</f>
      </c>
      <c r="AA51">
        <f>IF(T51=1,MIN(F51,IF(E51+V51&lt;=Y51,E51+V51,E51+V51+X51/1440)),"")</f>
      </c>
      <c r="AB51">
        <f>IF(T51=1,INT(E51)+1,"")</f>
      </c>
      <c r="AC51">
        <f>IF(T51=1,IF(OR(WEEKDAY(AB51-1)=1,COUNTIF('Festivos 2026'!$A$5:$A$40,AB51-1)&gt;0),1,0),"")</f>
      </c>
      <c r="AD51">
        <f>IF(T51=1,IF(OR(WEEKDAY(AB51)=1,COUNTIF('Festivos 2026'!$A$5:$A$40,AB51)&gt;0),1,0),"")</f>
      </c>
      <c r="AE51">
        <f>IF(T51=1,IF(Z51&lt;=AA51,1,0),"")</f>
      </c>
      <c r="AF51">
        <f>IF(T51=1,MAX(0,MIN(AA51,AB51)-E51),"")</f>
      </c>
      <c r="AG51">
        <f>IF(T51=1,MAX(0,MIN(MIN(AA51,AB51),(AB51-1)+6/24)-E51)+MAX(0,MIN(AA51,AB51)-MAX(E51,(AB51-1)+19/24)),"")</f>
      </c>
      <c r="AH51">
        <f>IF(T51=1,MAX(0,AA51-MAX(E51,AB51)),"")</f>
      </c>
      <c r="AI51">
        <f>IF(T51=1,MAX(0,MIN(AA51,AB51+6/24)-MAX(E51,AB51))+MAX(0,AA51-MAX(MAX(E51,AB51),AB51+19/24)),"")</f>
      </c>
      <c r="AJ51">
        <f>IF(T51=1,MAX(0,MIN(F51,AB51)-AA51),"")</f>
      </c>
      <c r="AK51">
        <f>IF(T51=1,MAX(0,MIN(MIN(F51,AB51),(AB51-1)+6/24)-AA51)+MAX(0,MIN(F51,AB51)-MAX(AA51,(AB51-1)+19/24)),"")</f>
      </c>
      <c r="AL51">
        <f>IF(T51=1,MAX(0,F51-MAX(AA51,AB51)),"")</f>
      </c>
      <c r="AM51">
        <f>IF(T51=1,MAX(0,MIN(F51,AB51+6/24)-MAX(AA51,AB51))+MAX(0,F51-MAX(MAX(AA51,AB51),AB51+19/24)),"")</f>
      </c>
      <c r="AN51">
        <f>IF(T51=1,MAX(0,MIN(Z51,AB51)-Y51),"")</f>
      </c>
      <c r="AO51">
        <f>IF(T51=1,MAX(0,MIN(MIN(Z51,AB51),(AB51-1)+6/24)-Y51)+MAX(0,MIN(Z51,AB51)-MAX(Y51,(AB51-1)+19/24)),"")</f>
      </c>
      <c r="AP51">
        <f>IF(T51=1,MAX(0,Z51-MAX(Y51,AB51)),"")</f>
      </c>
      <c r="AQ51">
        <f>IF(T51=1,MAX(0,MIN(Z51,AB51+6/24)-MAX(Y51,AB51))+MAX(0,Z51-MAX(MAX(Y51,AB51),AB51+19/24)),"")</f>
      </c>
      <c r="AR51">
        <f>IF(T51=1,(AF51-AG51)-AE51*(AN51-AO51),"")</f>
      </c>
      <c r="AS51">
        <f>IF(T51=1,AG51-AE51*AO51,"")</f>
      </c>
      <c r="AT51">
        <f>IF(T51=1,(AJ51-AK51)-(1-AE51)*(AN51-AO51),"")</f>
      </c>
      <c r="AU51">
        <f>IF(T51=1,AK51-(1-AE51)*AO51,"")</f>
      </c>
      <c r="AV51">
        <f>IF(T51=1,(AH51-AI51)-AE51*(AP51-AQ51),"")</f>
      </c>
      <c r="AW51">
        <f>IF(T51=1,AI51-AE51*AQ51,"")</f>
      </c>
      <c r="AX51">
        <f>IF(T51=1,(AL51-AM51)-(1-AE51)*(AP51-AQ51),"")</f>
      </c>
      <c r="AY51">
        <f>IF(T51=1,AM51-(1-AE51)*AQ51,"")</f>
      </c>
    </row>
    <row r="52" spans="1:51" x14ac:dyDescent="0.25">
      <c r="A52" s="15"/>
      <c r="B52" s="15"/>
      <c r="C52" s="16"/>
      <c r="D52" s="11">
        <f>IF(J52="","",J52*(K52*INDEX('Parámetros'!$E$5:$E$7,U52)+L52*INDEX('Parámetros'!$F$5:$F$7,U52)+M52*INDEX('Parámetros'!$G$5:$G$7,U52)+N52*INDEX('Parámetros'!$H$5:$H$7,U52)+O52*INDEX('Parámetros'!$I$5:$I$7,U52)+P52*INDEX('Parámetros'!$J$5:$J$7,U52)+Q52*INDEX('Parámetros'!$K$5:$K$7,U52)+R52*INDEX('Parámetros'!$L$5:$L$7,U52)+S52*INDEX('Parámetros'!$M$5:$M$7,U52)))</f>
      </c>
      <c r="E52" s="17"/>
      <c r="F52" s="17"/>
      <c r="G52" s="15"/>
      <c r="H52" s="15"/>
      <c r="I52" s="13">
        <f>IF(AND(E52="",F52=""),"",IF(T52=1,(W52-X52)/60,"Revisa entrada y salida"))</f>
      </c>
      <c r="J52" s="14">
        <f>IF(OR(T52&lt;&gt;1,C52=""),"",C52/INDEX('Parámetros'!$D$5:$D$7,U52))</f>
      </c>
      <c r="K52" s="13">
        <f>IF(T52=1,ROUND(1440*((1-AC52)*AT52+(1-AD52)*AX52),0)/60,"")</f>
      </c>
      <c r="L52" s="13">
        <f>IF(T52=1,ROUND(1440*((1-AC52)*AU52+(1-AD52)*AY52),0)/60,"")</f>
      </c>
      <c r="M52" s="13">
        <f>IF(T52=1,ROUND(1440*((1-AC52)*AS52+(1-AD52)*AW52),0)/60,"")</f>
      </c>
      <c r="N52" s="13">
        <f>IF(T52=1,ROUND(1440*(IF(OR(H52="Sí",H52="Si",AC52=0),AC52*AR52+AD52*AV52,0)),0)/60,"")</f>
      </c>
      <c r="O52" s="13">
        <f>IF(T52=1,ROUND(1440*(IF(OR(H52="Sí",H52="Si",AC52=0),0,AC52*AR52+AD52*AV52)),0)/60,"")</f>
      </c>
      <c r="P52" s="13">
        <f>IF(T52=1,ROUND(1440*(IF(OR(H52="Sí",H52="Si",AC52=0),AC52*AS52+AD52*AW52,0)),0)/60,"")</f>
      </c>
      <c r="Q52" s="13">
        <f>IF(T52=1,ROUND(1440*(IF(OR(H52="Sí",H52="Si",AC52=0),0,AC52*AS52+AD52*AW52)),0)/60,"")</f>
      </c>
      <c r="R52" s="13">
        <f>IF(T52=1,ROUND(1440*(AC52*AT52+AD52*AX52),0)/60,"")</f>
      </c>
      <c r="S52" s="13">
        <f>IF(T52=1,ROUND(1440*(AC52*AU52+AD52*AY52),0)/60,"")</f>
      </c>
      <c r="T52">
        <f>IF(AND(ISNUMBER(E52),ISNUMBER(F52)),IF(AND(F52&gt;E52,YEAR(E52)=2026,(F52-E52)*1440&lt;=1140),1,0),0)</f>
      </c>
      <c r="U52">
        <f>IF(T52=1,MATCH(INT(E52),'Parámetros'!$A$5:$A$7,1),"")</f>
      </c>
      <c r="V52">
        <f>IF(T52=1,INDEX('Parámetros'!$C$5:$C$7,U52)/24,"")</f>
      </c>
      <c r="W52">
        <f>IF(T52=1,ROUND((F52-E52)*1440,0),"")</f>
      </c>
      <c r="X52">
        <f>IF(T52=1,MIN(N(G52),W52),"")</f>
      </c>
      <c r="Y52">
        <f>IF(T52=1,E52+(INT(W52/2)-INT(X52/2))/1440,"")</f>
      </c>
      <c r="Z52">
        <f>IF(T52=1,Y52+X52/1440,"")</f>
      </c>
      <c r="AA52">
        <f>IF(T52=1,MIN(F52,IF(E52+V52&lt;=Y52,E52+V52,E52+V52+X52/1440)),"")</f>
      </c>
      <c r="AB52">
        <f>IF(T52=1,INT(E52)+1,"")</f>
      </c>
      <c r="AC52">
        <f>IF(T52=1,IF(OR(WEEKDAY(AB52-1)=1,COUNTIF('Festivos 2026'!$A$5:$A$40,AB52-1)&gt;0),1,0),"")</f>
      </c>
      <c r="AD52">
        <f>IF(T52=1,IF(OR(WEEKDAY(AB52)=1,COUNTIF('Festivos 2026'!$A$5:$A$40,AB52)&gt;0),1,0),"")</f>
      </c>
      <c r="AE52">
        <f>IF(T52=1,IF(Z52&lt;=AA52,1,0),"")</f>
      </c>
      <c r="AF52">
        <f>IF(T52=1,MAX(0,MIN(AA52,AB52)-E52),"")</f>
      </c>
      <c r="AG52">
        <f>IF(T52=1,MAX(0,MIN(MIN(AA52,AB52),(AB52-1)+6/24)-E52)+MAX(0,MIN(AA52,AB52)-MAX(E52,(AB52-1)+19/24)),"")</f>
      </c>
      <c r="AH52">
        <f>IF(T52=1,MAX(0,AA52-MAX(E52,AB52)),"")</f>
      </c>
      <c r="AI52">
        <f>IF(T52=1,MAX(0,MIN(AA52,AB52+6/24)-MAX(E52,AB52))+MAX(0,AA52-MAX(MAX(E52,AB52),AB52+19/24)),"")</f>
      </c>
      <c r="AJ52">
        <f>IF(T52=1,MAX(0,MIN(F52,AB52)-AA52),"")</f>
      </c>
      <c r="AK52">
        <f>IF(T52=1,MAX(0,MIN(MIN(F52,AB52),(AB52-1)+6/24)-AA52)+MAX(0,MIN(F52,AB52)-MAX(AA52,(AB52-1)+19/24)),"")</f>
      </c>
      <c r="AL52">
        <f>IF(T52=1,MAX(0,F52-MAX(AA52,AB52)),"")</f>
      </c>
      <c r="AM52">
        <f>IF(T52=1,MAX(0,MIN(F52,AB52+6/24)-MAX(AA52,AB52))+MAX(0,F52-MAX(MAX(AA52,AB52),AB52+19/24)),"")</f>
      </c>
      <c r="AN52">
        <f>IF(T52=1,MAX(0,MIN(Z52,AB52)-Y52),"")</f>
      </c>
      <c r="AO52">
        <f>IF(T52=1,MAX(0,MIN(MIN(Z52,AB52),(AB52-1)+6/24)-Y52)+MAX(0,MIN(Z52,AB52)-MAX(Y52,(AB52-1)+19/24)),"")</f>
      </c>
      <c r="AP52">
        <f>IF(T52=1,MAX(0,Z52-MAX(Y52,AB52)),"")</f>
      </c>
      <c r="AQ52">
        <f>IF(T52=1,MAX(0,MIN(Z52,AB52+6/24)-MAX(Y52,AB52))+MAX(0,Z52-MAX(MAX(Y52,AB52),AB52+19/24)),"")</f>
      </c>
      <c r="AR52">
        <f>IF(T52=1,(AF52-AG52)-AE52*(AN52-AO52),"")</f>
      </c>
      <c r="AS52">
        <f>IF(T52=1,AG52-AE52*AO52,"")</f>
      </c>
      <c r="AT52">
        <f>IF(T52=1,(AJ52-AK52)-(1-AE52)*(AN52-AO52),"")</f>
      </c>
      <c r="AU52">
        <f>IF(T52=1,AK52-(1-AE52)*AO52,"")</f>
      </c>
      <c r="AV52">
        <f>IF(T52=1,(AH52-AI52)-AE52*(AP52-AQ52),"")</f>
      </c>
      <c r="AW52">
        <f>IF(T52=1,AI52-AE52*AQ52,"")</f>
      </c>
      <c r="AX52">
        <f>IF(T52=1,(AL52-AM52)-(1-AE52)*(AP52-AQ52),"")</f>
      </c>
      <c r="AY52">
        <f>IF(T52=1,AM52-(1-AE52)*AQ52,"")</f>
      </c>
    </row>
    <row r="53" spans="1:51" x14ac:dyDescent="0.25">
      <c r="A53" s="15"/>
      <c r="B53" s="15"/>
      <c r="C53" s="16"/>
      <c r="D53" s="11">
        <f>IF(J53="","",J53*(K53*INDEX('Parámetros'!$E$5:$E$7,U53)+L53*INDEX('Parámetros'!$F$5:$F$7,U53)+M53*INDEX('Parámetros'!$G$5:$G$7,U53)+N53*INDEX('Parámetros'!$H$5:$H$7,U53)+O53*INDEX('Parámetros'!$I$5:$I$7,U53)+P53*INDEX('Parámetros'!$J$5:$J$7,U53)+Q53*INDEX('Parámetros'!$K$5:$K$7,U53)+R53*INDEX('Parámetros'!$L$5:$L$7,U53)+S53*INDEX('Parámetros'!$M$5:$M$7,U53)))</f>
      </c>
      <c r="E53" s="17"/>
      <c r="F53" s="17"/>
      <c r="G53" s="15"/>
      <c r="H53" s="15"/>
      <c r="I53" s="13">
        <f>IF(AND(E53="",F53=""),"",IF(T53=1,(W53-X53)/60,"Revisa entrada y salida"))</f>
      </c>
      <c r="J53" s="14">
        <f>IF(OR(T53&lt;&gt;1,C53=""),"",C53/INDEX('Parámetros'!$D$5:$D$7,U53))</f>
      </c>
      <c r="K53" s="13">
        <f>IF(T53=1,ROUND(1440*((1-AC53)*AT53+(1-AD53)*AX53),0)/60,"")</f>
      </c>
      <c r="L53" s="13">
        <f>IF(T53=1,ROUND(1440*((1-AC53)*AU53+(1-AD53)*AY53),0)/60,"")</f>
      </c>
      <c r="M53" s="13">
        <f>IF(T53=1,ROUND(1440*((1-AC53)*AS53+(1-AD53)*AW53),0)/60,"")</f>
      </c>
      <c r="N53" s="13">
        <f>IF(T53=1,ROUND(1440*(IF(OR(H53="Sí",H53="Si",AC53=0),AC53*AR53+AD53*AV53,0)),0)/60,"")</f>
      </c>
      <c r="O53" s="13">
        <f>IF(T53=1,ROUND(1440*(IF(OR(H53="Sí",H53="Si",AC53=0),0,AC53*AR53+AD53*AV53)),0)/60,"")</f>
      </c>
      <c r="P53" s="13">
        <f>IF(T53=1,ROUND(1440*(IF(OR(H53="Sí",H53="Si",AC53=0),AC53*AS53+AD53*AW53,0)),0)/60,"")</f>
      </c>
      <c r="Q53" s="13">
        <f>IF(T53=1,ROUND(1440*(IF(OR(H53="Sí",H53="Si",AC53=0),0,AC53*AS53+AD53*AW53)),0)/60,"")</f>
      </c>
      <c r="R53" s="13">
        <f>IF(T53=1,ROUND(1440*(AC53*AT53+AD53*AX53),0)/60,"")</f>
      </c>
      <c r="S53" s="13">
        <f>IF(T53=1,ROUND(1440*(AC53*AU53+AD53*AY53),0)/60,"")</f>
      </c>
      <c r="T53">
        <f>IF(AND(ISNUMBER(E53),ISNUMBER(F53)),IF(AND(F53&gt;E53,YEAR(E53)=2026,(F53-E53)*1440&lt;=1140),1,0),0)</f>
      </c>
      <c r="U53">
        <f>IF(T53=1,MATCH(INT(E53),'Parámetros'!$A$5:$A$7,1),"")</f>
      </c>
      <c r="V53">
        <f>IF(T53=1,INDEX('Parámetros'!$C$5:$C$7,U53)/24,"")</f>
      </c>
      <c r="W53">
        <f>IF(T53=1,ROUND((F53-E53)*1440,0),"")</f>
      </c>
      <c r="X53">
        <f>IF(T53=1,MIN(N(G53),W53),"")</f>
      </c>
      <c r="Y53">
        <f>IF(T53=1,E53+(INT(W53/2)-INT(X53/2))/1440,"")</f>
      </c>
      <c r="Z53">
        <f>IF(T53=1,Y53+X53/1440,"")</f>
      </c>
      <c r="AA53">
        <f>IF(T53=1,MIN(F53,IF(E53+V53&lt;=Y53,E53+V53,E53+V53+X53/1440)),"")</f>
      </c>
      <c r="AB53">
        <f>IF(T53=1,INT(E53)+1,"")</f>
      </c>
      <c r="AC53">
        <f>IF(T53=1,IF(OR(WEEKDAY(AB53-1)=1,COUNTIF('Festivos 2026'!$A$5:$A$40,AB53-1)&gt;0),1,0),"")</f>
      </c>
      <c r="AD53">
        <f>IF(T53=1,IF(OR(WEEKDAY(AB53)=1,COUNTIF('Festivos 2026'!$A$5:$A$40,AB53)&gt;0),1,0),"")</f>
      </c>
      <c r="AE53">
        <f>IF(T53=1,IF(Z53&lt;=AA53,1,0),"")</f>
      </c>
      <c r="AF53">
        <f>IF(T53=1,MAX(0,MIN(AA53,AB53)-E53),"")</f>
      </c>
      <c r="AG53">
        <f>IF(T53=1,MAX(0,MIN(MIN(AA53,AB53),(AB53-1)+6/24)-E53)+MAX(0,MIN(AA53,AB53)-MAX(E53,(AB53-1)+19/24)),"")</f>
      </c>
      <c r="AH53">
        <f>IF(T53=1,MAX(0,AA53-MAX(E53,AB53)),"")</f>
      </c>
      <c r="AI53">
        <f>IF(T53=1,MAX(0,MIN(AA53,AB53+6/24)-MAX(E53,AB53))+MAX(0,AA53-MAX(MAX(E53,AB53),AB53+19/24)),"")</f>
      </c>
      <c r="AJ53">
        <f>IF(T53=1,MAX(0,MIN(F53,AB53)-AA53),"")</f>
      </c>
      <c r="AK53">
        <f>IF(T53=1,MAX(0,MIN(MIN(F53,AB53),(AB53-1)+6/24)-AA53)+MAX(0,MIN(F53,AB53)-MAX(AA53,(AB53-1)+19/24)),"")</f>
      </c>
      <c r="AL53">
        <f>IF(T53=1,MAX(0,F53-MAX(AA53,AB53)),"")</f>
      </c>
      <c r="AM53">
        <f>IF(T53=1,MAX(0,MIN(F53,AB53+6/24)-MAX(AA53,AB53))+MAX(0,F53-MAX(MAX(AA53,AB53),AB53+19/24)),"")</f>
      </c>
      <c r="AN53">
        <f>IF(T53=1,MAX(0,MIN(Z53,AB53)-Y53),"")</f>
      </c>
      <c r="AO53">
        <f>IF(T53=1,MAX(0,MIN(MIN(Z53,AB53),(AB53-1)+6/24)-Y53)+MAX(0,MIN(Z53,AB53)-MAX(Y53,(AB53-1)+19/24)),"")</f>
      </c>
      <c r="AP53">
        <f>IF(T53=1,MAX(0,Z53-MAX(Y53,AB53)),"")</f>
      </c>
      <c r="AQ53">
        <f>IF(T53=1,MAX(0,MIN(Z53,AB53+6/24)-MAX(Y53,AB53))+MAX(0,Z53-MAX(MAX(Y53,AB53),AB53+19/24)),"")</f>
      </c>
      <c r="AR53">
        <f>IF(T53=1,(AF53-AG53)-AE53*(AN53-AO53),"")</f>
      </c>
      <c r="AS53">
        <f>IF(T53=1,AG53-AE53*AO53,"")</f>
      </c>
      <c r="AT53">
        <f>IF(T53=1,(AJ53-AK53)-(1-AE53)*(AN53-AO53),"")</f>
      </c>
      <c r="AU53">
        <f>IF(T53=1,AK53-(1-AE53)*AO53,"")</f>
      </c>
      <c r="AV53">
        <f>IF(T53=1,(AH53-AI53)-AE53*(AP53-AQ53),"")</f>
      </c>
      <c r="AW53">
        <f>IF(T53=1,AI53-AE53*AQ53,"")</f>
      </c>
      <c r="AX53">
        <f>IF(T53=1,(AL53-AM53)-(1-AE53)*(AP53-AQ53),"")</f>
      </c>
      <c r="AY53">
        <f>IF(T53=1,AM53-(1-AE53)*AQ53,"")</f>
      </c>
    </row>
    <row r="54" spans="1:51" x14ac:dyDescent="0.25">
      <c r="A54" s="15"/>
      <c r="B54" s="15"/>
      <c r="C54" s="16"/>
      <c r="D54" s="11">
        <f>IF(J54="","",J54*(K54*INDEX('Parámetros'!$E$5:$E$7,U54)+L54*INDEX('Parámetros'!$F$5:$F$7,U54)+M54*INDEX('Parámetros'!$G$5:$G$7,U54)+N54*INDEX('Parámetros'!$H$5:$H$7,U54)+O54*INDEX('Parámetros'!$I$5:$I$7,U54)+P54*INDEX('Parámetros'!$J$5:$J$7,U54)+Q54*INDEX('Parámetros'!$K$5:$K$7,U54)+R54*INDEX('Parámetros'!$L$5:$L$7,U54)+S54*INDEX('Parámetros'!$M$5:$M$7,U54)))</f>
      </c>
      <c r="E54" s="17"/>
      <c r="F54" s="17"/>
      <c r="G54" s="15"/>
      <c r="H54" s="15"/>
      <c r="I54" s="13">
        <f>IF(AND(E54="",F54=""),"",IF(T54=1,(W54-X54)/60,"Revisa entrada y salida"))</f>
      </c>
      <c r="J54" s="14">
        <f>IF(OR(T54&lt;&gt;1,C54=""),"",C54/INDEX('Parámetros'!$D$5:$D$7,U54))</f>
      </c>
      <c r="K54" s="13">
        <f>IF(T54=1,ROUND(1440*((1-AC54)*AT54+(1-AD54)*AX54),0)/60,"")</f>
      </c>
      <c r="L54" s="13">
        <f>IF(T54=1,ROUND(1440*((1-AC54)*AU54+(1-AD54)*AY54),0)/60,"")</f>
      </c>
      <c r="M54" s="13">
        <f>IF(T54=1,ROUND(1440*((1-AC54)*AS54+(1-AD54)*AW54),0)/60,"")</f>
      </c>
      <c r="N54" s="13">
        <f>IF(T54=1,ROUND(1440*(IF(OR(H54="Sí",H54="Si",AC54=0),AC54*AR54+AD54*AV54,0)),0)/60,"")</f>
      </c>
      <c r="O54" s="13">
        <f>IF(T54=1,ROUND(1440*(IF(OR(H54="Sí",H54="Si",AC54=0),0,AC54*AR54+AD54*AV54)),0)/60,"")</f>
      </c>
      <c r="P54" s="13">
        <f>IF(T54=1,ROUND(1440*(IF(OR(H54="Sí",H54="Si",AC54=0),AC54*AS54+AD54*AW54,0)),0)/60,"")</f>
      </c>
      <c r="Q54" s="13">
        <f>IF(T54=1,ROUND(1440*(IF(OR(H54="Sí",H54="Si",AC54=0),0,AC54*AS54+AD54*AW54)),0)/60,"")</f>
      </c>
      <c r="R54" s="13">
        <f>IF(T54=1,ROUND(1440*(AC54*AT54+AD54*AX54),0)/60,"")</f>
      </c>
      <c r="S54" s="13">
        <f>IF(T54=1,ROUND(1440*(AC54*AU54+AD54*AY54),0)/60,"")</f>
      </c>
      <c r="T54">
        <f>IF(AND(ISNUMBER(E54),ISNUMBER(F54)),IF(AND(F54&gt;E54,YEAR(E54)=2026,(F54-E54)*1440&lt;=1140),1,0),0)</f>
      </c>
      <c r="U54">
        <f>IF(T54=1,MATCH(INT(E54),'Parámetros'!$A$5:$A$7,1),"")</f>
      </c>
      <c r="V54">
        <f>IF(T54=1,INDEX('Parámetros'!$C$5:$C$7,U54)/24,"")</f>
      </c>
      <c r="W54">
        <f>IF(T54=1,ROUND((F54-E54)*1440,0),"")</f>
      </c>
      <c r="X54">
        <f>IF(T54=1,MIN(N(G54),W54),"")</f>
      </c>
      <c r="Y54">
        <f>IF(T54=1,E54+(INT(W54/2)-INT(X54/2))/1440,"")</f>
      </c>
      <c r="Z54">
        <f>IF(T54=1,Y54+X54/1440,"")</f>
      </c>
      <c r="AA54">
        <f>IF(T54=1,MIN(F54,IF(E54+V54&lt;=Y54,E54+V54,E54+V54+X54/1440)),"")</f>
      </c>
      <c r="AB54">
        <f>IF(T54=1,INT(E54)+1,"")</f>
      </c>
      <c r="AC54">
        <f>IF(T54=1,IF(OR(WEEKDAY(AB54-1)=1,COUNTIF('Festivos 2026'!$A$5:$A$40,AB54-1)&gt;0),1,0),"")</f>
      </c>
      <c r="AD54">
        <f>IF(T54=1,IF(OR(WEEKDAY(AB54)=1,COUNTIF('Festivos 2026'!$A$5:$A$40,AB54)&gt;0),1,0),"")</f>
      </c>
      <c r="AE54">
        <f>IF(T54=1,IF(Z54&lt;=AA54,1,0),"")</f>
      </c>
      <c r="AF54">
        <f>IF(T54=1,MAX(0,MIN(AA54,AB54)-E54),"")</f>
      </c>
      <c r="AG54">
        <f>IF(T54=1,MAX(0,MIN(MIN(AA54,AB54),(AB54-1)+6/24)-E54)+MAX(0,MIN(AA54,AB54)-MAX(E54,(AB54-1)+19/24)),"")</f>
      </c>
      <c r="AH54">
        <f>IF(T54=1,MAX(0,AA54-MAX(E54,AB54)),"")</f>
      </c>
      <c r="AI54">
        <f>IF(T54=1,MAX(0,MIN(AA54,AB54+6/24)-MAX(E54,AB54))+MAX(0,AA54-MAX(MAX(E54,AB54),AB54+19/24)),"")</f>
      </c>
      <c r="AJ54">
        <f>IF(T54=1,MAX(0,MIN(F54,AB54)-AA54),"")</f>
      </c>
      <c r="AK54">
        <f>IF(T54=1,MAX(0,MIN(MIN(F54,AB54),(AB54-1)+6/24)-AA54)+MAX(0,MIN(F54,AB54)-MAX(AA54,(AB54-1)+19/24)),"")</f>
      </c>
      <c r="AL54">
        <f>IF(T54=1,MAX(0,F54-MAX(AA54,AB54)),"")</f>
      </c>
      <c r="AM54">
        <f>IF(T54=1,MAX(0,MIN(F54,AB54+6/24)-MAX(AA54,AB54))+MAX(0,F54-MAX(MAX(AA54,AB54),AB54+19/24)),"")</f>
      </c>
      <c r="AN54">
        <f>IF(T54=1,MAX(0,MIN(Z54,AB54)-Y54),"")</f>
      </c>
      <c r="AO54">
        <f>IF(T54=1,MAX(0,MIN(MIN(Z54,AB54),(AB54-1)+6/24)-Y54)+MAX(0,MIN(Z54,AB54)-MAX(Y54,(AB54-1)+19/24)),"")</f>
      </c>
      <c r="AP54">
        <f>IF(T54=1,MAX(0,Z54-MAX(Y54,AB54)),"")</f>
      </c>
      <c r="AQ54">
        <f>IF(T54=1,MAX(0,MIN(Z54,AB54+6/24)-MAX(Y54,AB54))+MAX(0,Z54-MAX(MAX(Y54,AB54),AB54+19/24)),"")</f>
      </c>
      <c r="AR54">
        <f>IF(T54=1,(AF54-AG54)-AE54*(AN54-AO54),"")</f>
      </c>
      <c r="AS54">
        <f>IF(T54=1,AG54-AE54*AO54,"")</f>
      </c>
      <c r="AT54">
        <f>IF(T54=1,(AJ54-AK54)-(1-AE54)*(AN54-AO54),"")</f>
      </c>
      <c r="AU54">
        <f>IF(T54=1,AK54-(1-AE54)*AO54,"")</f>
      </c>
      <c r="AV54">
        <f>IF(T54=1,(AH54-AI54)-AE54*(AP54-AQ54),"")</f>
      </c>
      <c r="AW54">
        <f>IF(T54=1,AI54-AE54*AQ54,"")</f>
      </c>
      <c r="AX54">
        <f>IF(T54=1,(AL54-AM54)-(1-AE54)*(AP54-AQ54),"")</f>
      </c>
      <c r="AY54">
        <f>IF(T54=1,AM54-(1-AE54)*AQ54,"")</f>
      </c>
    </row>
    <row r="55" spans="1:51" x14ac:dyDescent="0.25">
      <c r="A55" s="15"/>
      <c r="B55" s="15"/>
      <c r="C55" s="16"/>
      <c r="D55" s="11">
        <f>IF(J55="","",J55*(K55*INDEX('Parámetros'!$E$5:$E$7,U55)+L55*INDEX('Parámetros'!$F$5:$F$7,U55)+M55*INDEX('Parámetros'!$G$5:$G$7,U55)+N55*INDEX('Parámetros'!$H$5:$H$7,U55)+O55*INDEX('Parámetros'!$I$5:$I$7,U55)+P55*INDEX('Parámetros'!$J$5:$J$7,U55)+Q55*INDEX('Parámetros'!$K$5:$K$7,U55)+R55*INDEX('Parámetros'!$L$5:$L$7,U55)+S55*INDEX('Parámetros'!$M$5:$M$7,U55)))</f>
      </c>
      <c r="E55" s="17"/>
      <c r="F55" s="17"/>
      <c r="G55" s="15"/>
      <c r="H55" s="15"/>
      <c r="I55" s="13">
        <f>IF(AND(E55="",F55=""),"",IF(T55=1,(W55-X55)/60,"Revisa entrada y salida"))</f>
      </c>
      <c r="J55" s="14">
        <f>IF(OR(T55&lt;&gt;1,C55=""),"",C55/INDEX('Parámetros'!$D$5:$D$7,U55))</f>
      </c>
      <c r="K55" s="13">
        <f>IF(T55=1,ROUND(1440*((1-AC55)*AT55+(1-AD55)*AX55),0)/60,"")</f>
      </c>
      <c r="L55" s="13">
        <f>IF(T55=1,ROUND(1440*((1-AC55)*AU55+(1-AD55)*AY55),0)/60,"")</f>
      </c>
      <c r="M55" s="13">
        <f>IF(T55=1,ROUND(1440*((1-AC55)*AS55+(1-AD55)*AW55),0)/60,"")</f>
      </c>
      <c r="N55" s="13">
        <f>IF(T55=1,ROUND(1440*(IF(OR(H55="Sí",H55="Si",AC55=0),AC55*AR55+AD55*AV55,0)),0)/60,"")</f>
      </c>
      <c r="O55" s="13">
        <f>IF(T55=1,ROUND(1440*(IF(OR(H55="Sí",H55="Si",AC55=0),0,AC55*AR55+AD55*AV55)),0)/60,"")</f>
      </c>
      <c r="P55" s="13">
        <f>IF(T55=1,ROUND(1440*(IF(OR(H55="Sí",H55="Si",AC55=0),AC55*AS55+AD55*AW55,0)),0)/60,"")</f>
      </c>
      <c r="Q55" s="13">
        <f>IF(T55=1,ROUND(1440*(IF(OR(H55="Sí",H55="Si",AC55=0),0,AC55*AS55+AD55*AW55)),0)/60,"")</f>
      </c>
      <c r="R55" s="13">
        <f>IF(T55=1,ROUND(1440*(AC55*AT55+AD55*AX55),0)/60,"")</f>
      </c>
      <c r="S55" s="13">
        <f>IF(T55=1,ROUND(1440*(AC55*AU55+AD55*AY55),0)/60,"")</f>
      </c>
      <c r="T55">
        <f>IF(AND(ISNUMBER(E55),ISNUMBER(F55)),IF(AND(F55&gt;E55,YEAR(E55)=2026,(F55-E55)*1440&lt;=1140),1,0),0)</f>
      </c>
      <c r="U55">
        <f>IF(T55=1,MATCH(INT(E55),'Parámetros'!$A$5:$A$7,1),"")</f>
      </c>
      <c r="V55">
        <f>IF(T55=1,INDEX('Parámetros'!$C$5:$C$7,U55)/24,"")</f>
      </c>
      <c r="W55">
        <f>IF(T55=1,ROUND((F55-E55)*1440,0),"")</f>
      </c>
      <c r="X55">
        <f>IF(T55=1,MIN(N(G55),W55),"")</f>
      </c>
      <c r="Y55">
        <f>IF(T55=1,E55+(INT(W55/2)-INT(X55/2))/1440,"")</f>
      </c>
      <c r="Z55">
        <f>IF(T55=1,Y55+X55/1440,"")</f>
      </c>
      <c r="AA55">
        <f>IF(T55=1,MIN(F55,IF(E55+V55&lt;=Y55,E55+V55,E55+V55+X55/1440)),"")</f>
      </c>
      <c r="AB55">
        <f>IF(T55=1,INT(E55)+1,"")</f>
      </c>
      <c r="AC55">
        <f>IF(T55=1,IF(OR(WEEKDAY(AB55-1)=1,COUNTIF('Festivos 2026'!$A$5:$A$40,AB55-1)&gt;0),1,0),"")</f>
      </c>
      <c r="AD55">
        <f>IF(T55=1,IF(OR(WEEKDAY(AB55)=1,COUNTIF('Festivos 2026'!$A$5:$A$40,AB55)&gt;0),1,0),"")</f>
      </c>
      <c r="AE55">
        <f>IF(T55=1,IF(Z55&lt;=AA55,1,0),"")</f>
      </c>
      <c r="AF55">
        <f>IF(T55=1,MAX(0,MIN(AA55,AB55)-E55),"")</f>
      </c>
      <c r="AG55">
        <f>IF(T55=1,MAX(0,MIN(MIN(AA55,AB55),(AB55-1)+6/24)-E55)+MAX(0,MIN(AA55,AB55)-MAX(E55,(AB55-1)+19/24)),"")</f>
      </c>
      <c r="AH55">
        <f>IF(T55=1,MAX(0,AA55-MAX(E55,AB55)),"")</f>
      </c>
      <c r="AI55">
        <f>IF(T55=1,MAX(0,MIN(AA55,AB55+6/24)-MAX(E55,AB55))+MAX(0,AA55-MAX(MAX(E55,AB55),AB55+19/24)),"")</f>
      </c>
      <c r="AJ55">
        <f>IF(T55=1,MAX(0,MIN(F55,AB55)-AA55),"")</f>
      </c>
      <c r="AK55">
        <f>IF(T55=1,MAX(0,MIN(MIN(F55,AB55),(AB55-1)+6/24)-AA55)+MAX(0,MIN(F55,AB55)-MAX(AA55,(AB55-1)+19/24)),"")</f>
      </c>
      <c r="AL55">
        <f>IF(T55=1,MAX(0,F55-MAX(AA55,AB55)),"")</f>
      </c>
      <c r="AM55">
        <f>IF(T55=1,MAX(0,MIN(F55,AB55+6/24)-MAX(AA55,AB55))+MAX(0,F55-MAX(MAX(AA55,AB55),AB55+19/24)),"")</f>
      </c>
      <c r="AN55">
        <f>IF(T55=1,MAX(0,MIN(Z55,AB55)-Y55),"")</f>
      </c>
      <c r="AO55">
        <f>IF(T55=1,MAX(0,MIN(MIN(Z55,AB55),(AB55-1)+6/24)-Y55)+MAX(0,MIN(Z55,AB55)-MAX(Y55,(AB55-1)+19/24)),"")</f>
      </c>
      <c r="AP55">
        <f>IF(T55=1,MAX(0,Z55-MAX(Y55,AB55)),"")</f>
      </c>
      <c r="AQ55">
        <f>IF(T55=1,MAX(0,MIN(Z55,AB55+6/24)-MAX(Y55,AB55))+MAX(0,Z55-MAX(MAX(Y55,AB55),AB55+19/24)),"")</f>
      </c>
      <c r="AR55">
        <f>IF(T55=1,(AF55-AG55)-AE55*(AN55-AO55),"")</f>
      </c>
      <c r="AS55">
        <f>IF(T55=1,AG55-AE55*AO55,"")</f>
      </c>
      <c r="AT55">
        <f>IF(T55=1,(AJ55-AK55)-(1-AE55)*(AN55-AO55),"")</f>
      </c>
      <c r="AU55">
        <f>IF(T55=1,AK55-(1-AE55)*AO55,"")</f>
      </c>
      <c r="AV55">
        <f>IF(T55=1,(AH55-AI55)-AE55*(AP55-AQ55),"")</f>
      </c>
      <c r="AW55">
        <f>IF(T55=1,AI55-AE55*AQ55,"")</f>
      </c>
      <c r="AX55">
        <f>IF(T55=1,(AL55-AM55)-(1-AE55)*(AP55-AQ55),"")</f>
      </c>
      <c r="AY55">
        <f>IF(T55=1,AM55-(1-AE55)*AQ55,"")</f>
      </c>
    </row>
    <row r="56" spans="1:51" x14ac:dyDescent="0.25">
      <c r="A56" s="15"/>
      <c r="B56" s="15"/>
      <c r="C56" s="16"/>
      <c r="D56" s="11">
        <f>IF(J56="","",J56*(K56*INDEX('Parámetros'!$E$5:$E$7,U56)+L56*INDEX('Parámetros'!$F$5:$F$7,U56)+M56*INDEX('Parámetros'!$G$5:$G$7,U56)+N56*INDEX('Parámetros'!$H$5:$H$7,U56)+O56*INDEX('Parámetros'!$I$5:$I$7,U56)+P56*INDEX('Parámetros'!$J$5:$J$7,U56)+Q56*INDEX('Parámetros'!$K$5:$K$7,U56)+R56*INDEX('Parámetros'!$L$5:$L$7,U56)+S56*INDEX('Parámetros'!$M$5:$M$7,U56)))</f>
      </c>
      <c r="E56" s="17"/>
      <c r="F56" s="17"/>
      <c r="G56" s="15"/>
      <c r="H56" s="15"/>
      <c r="I56" s="13">
        <f>IF(AND(E56="",F56=""),"",IF(T56=1,(W56-X56)/60,"Revisa entrada y salida"))</f>
      </c>
      <c r="J56" s="14">
        <f>IF(OR(T56&lt;&gt;1,C56=""),"",C56/INDEX('Parámetros'!$D$5:$D$7,U56))</f>
      </c>
      <c r="K56" s="13">
        <f>IF(T56=1,ROUND(1440*((1-AC56)*AT56+(1-AD56)*AX56),0)/60,"")</f>
      </c>
      <c r="L56" s="13">
        <f>IF(T56=1,ROUND(1440*((1-AC56)*AU56+(1-AD56)*AY56),0)/60,"")</f>
      </c>
      <c r="M56" s="13">
        <f>IF(T56=1,ROUND(1440*((1-AC56)*AS56+(1-AD56)*AW56),0)/60,"")</f>
      </c>
      <c r="N56" s="13">
        <f>IF(T56=1,ROUND(1440*(IF(OR(H56="Sí",H56="Si",AC56=0),AC56*AR56+AD56*AV56,0)),0)/60,"")</f>
      </c>
      <c r="O56" s="13">
        <f>IF(T56=1,ROUND(1440*(IF(OR(H56="Sí",H56="Si",AC56=0),0,AC56*AR56+AD56*AV56)),0)/60,"")</f>
      </c>
      <c r="P56" s="13">
        <f>IF(T56=1,ROUND(1440*(IF(OR(H56="Sí",H56="Si",AC56=0),AC56*AS56+AD56*AW56,0)),0)/60,"")</f>
      </c>
      <c r="Q56" s="13">
        <f>IF(T56=1,ROUND(1440*(IF(OR(H56="Sí",H56="Si",AC56=0),0,AC56*AS56+AD56*AW56)),0)/60,"")</f>
      </c>
      <c r="R56" s="13">
        <f>IF(T56=1,ROUND(1440*(AC56*AT56+AD56*AX56),0)/60,"")</f>
      </c>
      <c r="S56" s="13">
        <f>IF(T56=1,ROUND(1440*(AC56*AU56+AD56*AY56),0)/60,"")</f>
      </c>
      <c r="T56">
        <f>IF(AND(ISNUMBER(E56),ISNUMBER(F56)),IF(AND(F56&gt;E56,YEAR(E56)=2026,(F56-E56)*1440&lt;=1140),1,0),0)</f>
      </c>
      <c r="U56">
        <f>IF(T56=1,MATCH(INT(E56),'Parámetros'!$A$5:$A$7,1),"")</f>
      </c>
      <c r="V56">
        <f>IF(T56=1,INDEX('Parámetros'!$C$5:$C$7,U56)/24,"")</f>
      </c>
      <c r="W56">
        <f>IF(T56=1,ROUND((F56-E56)*1440,0),"")</f>
      </c>
      <c r="X56">
        <f>IF(T56=1,MIN(N(G56),W56),"")</f>
      </c>
      <c r="Y56">
        <f>IF(T56=1,E56+(INT(W56/2)-INT(X56/2))/1440,"")</f>
      </c>
      <c r="Z56">
        <f>IF(T56=1,Y56+X56/1440,"")</f>
      </c>
      <c r="AA56">
        <f>IF(T56=1,MIN(F56,IF(E56+V56&lt;=Y56,E56+V56,E56+V56+X56/1440)),"")</f>
      </c>
      <c r="AB56">
        <f>IF(T56=1,INT(E56)+1,"")</f>
      </c>
      <c r="AC56">
        <f>IF(T56=1,IF(OR(WEEKDAY(AB56-1)=1,COUNTIF('Festivos 2026'!$A$5:$A$40,AB56-1)&gt;0),1,0),"")</f>
      </c>
      <c r="AD56">
        <f>IF(T56=1,IF(OR(WEEKDAY(AB56)=1,COUNTIF('Festivos 2026'!$A$5:$A$40,AB56)&gt;0),1,0),"")</f>
      </c>
      <c r="AE56">
        <f>IF(T56=1,IF(Z56&lt;=AA56,1,0),"")</f>
      </c>
      <c r="AF56">
        <f>IF(T56=1,MAX(0,MIN(AA56,AB56)-E56),"")</f>
      </c>
      <c r="AG56">
        <f>IF(T56=1,MAX(0,MIN(MIN(AA56,AB56),(AB56-1)+6/24)-E56)+MAX(0,MIN(AA56,AB56)-MAX(E56,(AB56-1)+19/24)),"")</f>
      </c>
      <c r="AH56">
        <f>IF(T56=1,MAX(0,AA56-MAX(E56,AB56)),"")</f>
      </c>
      <c r="AI56">
        <f>IF(T56=1,MAX(0,MIN(AA56,AB56+6/24)-MAX(E56,AB56))+MAX(0,AA56-MAX(MAX(E56,AB56),AB56+19/24)),"")</f>
      </c>
      <c r="AJ56">
        <f>IF(T56=1,MAX(0,MIN(F56,AB56)-AA56),"")</f>
      </c>
      <c r="AK56">
        <f>IF(T56=1,MAX(0,MIN(MIN(F56,AB56),(AB56-1)+6/24)-AA56)+MAX(0,MIN(F56,AB56)-MAX(AA56,(AB56-1)+19/24)),"")</f>
      </c>
      <c r="AL56">
        <f>IF(T56=1,MAX(0,F56-MAX(AA56,AB56)),"")</f>
      </c>
      <c r="AM56">
        <f>IF(T56=1,MAX(0,MIN(F56,AB56+6/24)-MAX(AA56,AB56))+MAX(0,F56-MAX(MAX(AA56,AB56),AB56+19/24)),"")</f>
      </c>
      <c r="AN56">
        <f>IF(T56=1,MAX(0,MIN(Z56,AB56)-Y56),"")</f>
      </c>
      <c r="AO56">
        <f>IF(T56=1,MAX(0,MIN(MIN(Z56,AB56),(AB56-1)+6/24)-Y56)+MAX(0,MIN(Z56,AB56)-MAX(Y56,(AB56-1)+19/24)),"")</f>
      </c>
      <c r="AP56">
        <f>IF(T56=1,MAX(0,Z56-MAX(Y56,AB56)),"")</f>
      </c>
      <c r="AQ56">
        <f>IF(T56=1,MAX(0,MIN(Z56,AB56+6/24)-MAX(Y56,AB56))+MAX(0,Z56-MAX(MAX(Y56,AB56),AB56+19/24)),"")</f>
      </c>
      <c r="AR56">
        <f>IF(T56=1,(AF56-AG56)-AE56*(AN56-AO56),"")</f>
      </c>
      <c r="AS56">
        <f>IF(T56=1,AG56-AE56*AO56,"")</f>
      </c>
      <c r="AT56">
        <f>IF(T56=1,(AJ56-AK56)-(1-AE56)*(AN56-AO56),"")</f>
      </c>
      <c r="AU56">
        <f>IF(T56=1,AK56-(1-AE56)*AO56,"")</f>
      </c>
      <c r="AV56">
        <f>IF(T56=1,(AH56-AI56)-AE56*(AP56-AQ56),"")</f>
      </c>
      <c r="AW56">
        <f>IF(T56=1,AI56-AE56*AQ56,"")</f>
      </c>
      <c r="AX56">
        <f>IF(T56=1,(AL56-AM56)-(1-AE56)*(AP56-AQ56),"")</f>
      </c>
      <c r="AY56">
        <f>IF(T56=1,AM56-(1-AE56)*AQ56,"")</f>
      </c>
    </row>
    <row r="57" spans="1:51" x14ac:dyDescent="0.25">
      <c r="A57" s="15"/>
      <c r="B57" s="15"/>
      <c r="C57" s="16"/>
      <c r="D57" s="11">
        <f>IF(J57="","",J57*(K57*INDEX('Parámetros'!$E$5:$E$7,U57)+L57*INDEX('Parámetros'!$F$5:$F$7,U57)+M57*INDEX('Parámetros'!$G$5:$G$7,U57)+N57*INDEX('Parámetros'!$H$5:$H$7,U57)+O57*INDEX('Parámetros'!$I$5:$I$7,U57)+P57*INDEX('Parámetros'!$J$5:$J$7,U57)+Q57*INDEX('Parámetros'!$K$5:$K$7,U57)+R57*INDEX('Parámetros'!$L$5:$L$7,U57)+S57*INDEX('Parámetros'!$M$5:$M$7,U57)))</f>
      </c>
      <c r="E57" s="17"/>
      <c r="F57" s="17"/>
      <c r="G57" s="15"/>
      <c r="H57" s="15"/>
      <c r="I57" s="13">
        <f>IF(AND(E57="",F57=""),"",IF(T57=1,(W57-X57)/60,"Revisa entrada y salida"))</f>
      </c>
      <c r="J57" s="14">
        <f>IF(OR(T57&lt;&gt;1,C57=""),"",C57/INDEX('Parámetros'!$D$5:$D$7,U57))</f>
      </c>
      <c r="K57" s="13">
        <f>IF(T57=1,ROUND(1440*((1-AC57)*AT57+(1-AD57)*AX57),0)/60,"")</f>
      </c>
      <c r="L57" s="13">
        <f>IF(T57=1,ROUND(1440*((1-AC57)*AU57+(1-AD57)*AY57),0)/60,"")</f>
      </c>
      <c r="M57" s="13">
        <f>IF(T57=1,ROUND(1440*((1-AC57)*AS57+(1-AD57)*AW57),0)/60,"")</f>
      </c>
      <c r="N57" s="13">
        <f>IF(T57=1,ROUND(1440*(IF(OR(H57="Sí",H57="Si",AC57=0),AC57*AR57+AD57*AV57,0)),0)/60,"")</f>
      </c>
      <c r="O57" s="13">
        <f>IF(T57=1,ROUND(1440*(IF(OR(H57="Sí",H57="Si",AC57=0),0,AC57*AR57+AD57*AV57)),0)/60,"")</f>
      </c>
      <c r="P57" s="13">
        <f>IF(T57=1,ROUND(1440*(IF(OR(H57="Sí",H57="Si",AC57=0),AC57*AS57+AD57*AW57,0)),0)/60,"")</f>
      </c>
      <c r="Q57" s="13">
        <f>IF(T57=1,ROUND(1440*(IF(OR(H57="Sí",H57="Si",AC57=0),0,AC57*AS57+AD57*AW57)),0)/60,"")</f>
      </c>
      <c r="R57" s="13">
        <f>IF(T57=1,ROUND(1440*(AC57*AT57+AD57*AX57),0)/60,"")</f>
      </c>
      <c r="S57" s="13">
        <f>IF(T57=1,ROUND(1440*(AC57*AU57+AD57*AY57),0)/60,"")</f>
      </c>
      <c r="T57">
        <f>IF(AND(ISNUMBER(E57),ISNUMBER(F57)),IF(AND(F57&gt;E57,YEAR(E57)=2026,(F57-E57)*1440&lt;=1140),1,0),0)</f>
      </c>
      <c r="U57">
        <f>IF(T57=1,MATCH(INT(E57),'Parámetros'!$A$5:$A$7,1),"")</f>
      </c>
      <c r="V57">
        <f>IF(T57=1,INDEX('Parámetros'!$C$5:$C$7,U57)/24,"")</f>
      </c>
      <c r="W57">
        <f>IF(T57=1,ROUND((F57-E57)*1440,0),"")</f>
      </c>
      <c r="X57">
        <f>IF(T57=1,MIN(N(G57),W57),"")</f>
      </c>
      <c r="Y57">
        <f>IF(T57=1,E57+(INT(W57/2)-INT(X57/2))/1440,"")</f>
      </c>
      <c r="Z57">
        <f>IF(T57=1,Y57+X57/1440,"")</f>
      </c>
      <c r="AA57">
        <f>IF(T57=1,MIN(F57,IF(E57+V57&lt;=Y57,E57+V57,E57+V57+X57/1440)),"")</f>
      </c>
      <c r="AB57">
        <f>IF(T57=1,INT(E57)+1,"")</f>
      </c>
      <c r="AC57">
        <f>IF(T57=1,IF(OR(WEEKDAY(AB57-1)=1,COUNTIF('Festivos 2026'!$A$5:$A$40,AB57-1)&gt;0),1,0),"")</f>
      </c>
      <c r="AD57">
        <f>IF(T57=1,IF(OR(WEEKDAY(AB57)=1,COUNTIF('Festivos 2026'!$A$5:$A$40,AB57)&gt;0),1,0),"")</f>
      </c>
      <c r="AE57">
        <f>IF(T57=1,IF(Z57&lt;=AA57,1,0),"")</f>
      </c>
      <c r="AF57">
        <f>IF(T57=1,MAX(0,MIN(AA57,AB57)-E57),"")</f>
      </c>
      <c r="AG57">
        <f>IF(T57=1,MAX(0,MIN(MIN(AA57,AB57),(AB57-1)+6/24)-E57)+MAX(0,MIN(AA57,AB57)-MAX(E57,(AB57-1)+19/24)),"")</f>
      </c>
      <c r="AH57">
        <f>IF(T57=1,MAX(0,AA57-MAX(E57,AB57)),"")</f>
      </c>
      <c r="AI57">
        <f>IF(T57=1,MAX(0,MIN(AA57,AB57+6/24)-MAX(E57,AB57))+MAX(0,AA57-MAX(MAX(E57,AB57),AB57+19/24)),"")</f>
      </c>
      <c r="AJ57">
        <f>IF(T57=1,MAX(0,MIN(F57,AB57)-AA57),"")</f>
      </c>
      <c r="AK57">
        <f>IF(T57=1,MAX(0,MIN(MIN(F57,AB57),(AB57-1)+6/24)-AA57)+MAX(0,MIN(F57,AB57)-MAX(AA57,(AB57-1)+19/24)),"")</f>
      </c>
      <c r="AL57">
        <f>IF(T57=1,MAX(0,F57-MAX(AA57,AB57)),"")</f>
      </c>
      <c r="AM57">
        <f>IF(T57=1,MAX(0,MIN(F57,AB57+6/24)-MAX(AA57,AB57))+MAX(0,F57-MAX(MAX(AA57,AB57),AB57+19/24)),"")</f>
      </c>
      <c r="AN57">
        <f>IF(T57=1,MAX(0,MIN(Z57,AB57)-Y57),"")</f>
      </c>
      <c r="AO57">
        <f>IF(T57=1,MAX(0,MIN(MIN(Z57,AB57),(AB57-1)+6/24)-Y57)+MAX(0,MIN(Z57,AB57)-MAX(Y57,(AB57-1)+19/24)),"")</f>
      </c>
      <c r="AP57">
        <f>IF(T57=1,MAX(0,Z57-MAX(Y57,AB57)),"")</f>
      </c>
      <c r="AQ57">
        <f>IF(T57=1,MAX(0,MIN(Z57,AB57+6/24)-MAX(Y57,AB57))+MAX(0,Z57-MAX(MAX(Y57,AB57),AB57+19/24)),"")</f>
      </c>
      <c r="AR57">
        <f>IF(T57=1,(AF57-AG57)-AE57*(AN57-AO57),"")</f>
      </c>
      <c r="AS57">
        <f>IF(T57=1,AG57-AE57*AO57,"")</f>
      </c>
      <c r="AT57">
        <f>IF(T57=1,(AJ57-AK57)-(1-AE57)*(AN57-AO57),"")</f>
      </c>
      <c r="AU57">
        <f>IF(T57=1,AK57-(1-AE57)*AO57,"")</f>
      </c>
      <c r="AV57">
        <f>IF(T57=1,(AH57-AI57)-AE57*(AP57-AQ57),"")</f>
      </c>
      <c r="AW57">
        <f>IF(T57=1,AI57-AE57*AQ57,"")</f>
      </c>
      <c r="AX57">
        <f>IF(T57=1,(AL57-AM57)-(1-AE57)*(AP57-AQ57),"")</f>
      </c>
      <c r="AY57">
        <f>IF(T57=1,AM57-(1-AE57)*AQ57,"")</f>
      </c>
    </row>
    <row r="58" spans="1:51" x14ac:dyDescent="0.25">
      <c r="A58" s="15"/>
      <c r="B58" s="15"/>
      <c r="C58" s="16"/>
      <c r="D58" s="11">
        <f>IF(J58="","",J58*(K58*INDEX('Parámetros'!$E$5:$E$7,U58)+L58*INDEX('Parámetros'!$F$5:$F$7,U58)+M58*INDEX('Parámetros'!$G$5:$G$7,U58)+N58*INDEX('Parámetros'!$H$5:$H$7,U58)+O58*INDEX('Parámetros'!$I$5:$I$7,U58)+P58*INDEX('Parámetros'!$J$5:$J$7,U58)+Q58*INDEX('Parámetros'!$K$5:$K$7,U58)+R58*INDEX('Parámetros'!$L$5:$L$7,U58)+S58*INDEX('Parámetros'!$M$5:$M$7,U58)))</f>
      </c>
      <c r="E58" s="17"/>
      <c r="F58" s="17"/>
      <c r="G58" s="15"/>
      <c r="H58" s="15"/>
      <c r="I58" s="13">
        <f>IF(AND(E58="",F58=""),"",IF(T58=1,(W58-X58)/60,"Revisa entrada y salida"))</f>
      </c>
      <c r="J58" s="14">
        <f>IF(OR(T58&lt;&gt;1,C58=""),"",C58/INDEX('Parámetros'!$D$5:$D$7,U58))</f>
      </c>
      <c r="K58" s="13">
        <f>IF(T58=1,ROUND(1440*((1-AC58)*AT58+(1-AD58)*AX58),0)/60,"")</f>
      </c>
      <c r="L58" s="13">
        <f>IF(T58=1,ROUND(1440*((1-AC58)*AU58+(1-AD58)*AY58),0)/60,"")</f>
      </c>
      <c r="M58" s="13">
        <f>IF(T58=1,ROUND(1440*((1-AC58)*AS58+(1-AD58)*AW58),0)/60,"")</f>
      </c>
      <c r="N58" s="13">
        <f>IF(T58=1,ROUND(1440*(IF(OR(H58="Sí",H58="Si",AC58=0),AC58*AR58+AD58*AV58,0)),0)/60,"")</f>
      </c>
      <c r="O58" s="13">
        <f>IF(T58=1,ROUND(1440*(IF(OR(H58="Sí",H58="Si",AC58=0),0,AC58*AR58+AD58*AV58)),0)/60,"")</f>
      </c>
      <c r="P58" s="13">
        <f>IF(T58=1,ROUND(1440*(IF(OR(H58="Sí",H58="Si",AC58=0),AC58*AS58+AD58*AW58,0)),0)/60,"")</f>
      </c>
      <c r="Q58" s="13">
        <f>IF(T58=1,ROUND(1440*(IF(OR(H58="Sí",H58="Si",AC58=0),0,AC58*AS58+AD58*AW58)),0)/60,"")</f>
      </c>
      <c r="R58" s="13">
        <f>IF(T58=1,ROUND(1440*(AC58*AT58+AD58*AX58),0)/60,"")</f>
      </c>
      <c r="S58" s="13">
        <f>IF(T58=1,ROUND(1440*(AC58*AU58+AD58*AY58),0)/60,"")</f>
      </c>
      <c r="T58">
        <f>IF(AND(ISNUMBER(E58),ISNUMBER(F58)),IF(AND(F58&gt;E58,YEAR(E58)=2026,(F58-E58)*1440&lt;=1140),1,0),0)</f>
      </c>
      <c r="U58">
        <f>IF(T58=1,MATCH(INT(E58),'Parámetros'!$A$5:$A$7,1),"")</f>
      </c>
      <c r="V58">
        <f>IF(T58=1,INDEX('Parámetros'!$C$5:$C$7,U58)/24,"")</f>
      </c>
      <c r="W58">
        <f>IF(T58=1,ROUND((F58-E58)*1440,0),"")</f>
      </c>
      <c r="X58">
        <f>IF(T58=1,MIN(N(G58),W58),"")</f>
      </c>
      <c r="Y58">
        <f>IF(T58=1,E58+(INT(W58/2)-INT(X58/2))/1440,"")</f>
      </c>
      <c r="Z58">
        <f>IF(T58=1,Y58+X58/1440,"")</f>
      </c>
      <c r="AA58">
        <f>IF(T58=1,MIN(F58,IF(E58+V58&lt;=Y58,E58+V58,E58+V58+X58/1440)),"")</f>
      </c>
      <c r="AB58">
        <f>IF(T58=1,INT(E58)+1,"")</f>
      </c>
      <c r="AC58">
        <f>IF(T58=1,IF(OR(WEEKDAY(AB58-1)=1,COUNTIF('Festivos 2026'!$A$5:$A$40,AB58-1)&gt;0),1,0),"")</f>
      </c>
      <c r="AD58">
        <f>IF(T58=1,IF(OR(WEEKDAY(AB58)=1,COUNTIF('Festivos 2026'!$A$5:$A$40,AB58)&gt;0),1,0),"")</f>
      </c>
      <c r="AE58">
        <f>IF(T58=1,IF(Z58&lt;=AA58,1,0),"")</f>
      </c>
      <c r="AF58">
        <f>IF(T58=1,MAX(0,MIN(AA58,AB58)-E58),"")</f>
      </c>
      <c r="AG58">
        <f>IF(T58=1,MAX(0,MIN(MIN(AA58,AB58),(AB58-1)+6/24)-E58)+MAX(0,MIN(AA58,AB58)-MAX(E58,(AB58-1)+19/24)),"")</f>
      </c>
      <c r="AH58">
        <f>IF(T58=1,MAX(0,AA58-MAX(E58,AB58)),"")</f>
      </c>
      <c r="AI58">
        <f>IF(T58=1,MAX(0,MIN(AA58,AB58+6/24)-MAX(E58,AB58))+MAX(0,AA58-MAX(MAX(E58,AB58),AB58+19/24)),"")</f>
      </c>
      <c r="AJ58">
        <f>IF(T58=1,MAX(0,MIN(F58,AB58)-AA58),"")</f>
      </c>
      <c r="AK58">
        <f>IF(T58=1,MAX(0,MIN(MIN(F58,AB58),(AB58-1)+6/24)-AA58)+MAX(0,MIN(F58,AB58)-MAX(AA58,(AB58-1)+19/24)),"")</f>
      </c>
      <c r="AL58">
        <f>IF(T58=1,MAX(0,F58-MAX(AA58,AB58)),"")</f>
      </c>
      <c r="AM58">
        <f>IF(T58=1,MAX(0,MIN(F58,AB58+6/24)-MAX(AA58,AB58))+MAX(0,F58-MAX(MAX(AA58,AB58),AB58+19/24)),"")</f>
      </c>
      <c r="AN58">
        <f>IF(T58=1,MAX(0,MIN(Z58,AB58)-Y58),"")</f>
      </c>
      <c r="AO58">
        <f>IF(T58=1,MAX(0,MIN(MIN(Z58,AB58),(AB58-1)+6/24)-Y58)+MAX(0,MIN(Z58,AB58)-MAX(Y58,(AB58-1)+19/24)),"")</f>
      </c>
      <c r="AP58">
        <f>IF(T58=1,MAX(0,Z58-MAX(Y58,AB58)),"")</f>
      </c>
      <c r="AQ58">
        <f>IF(T58=1,MAX(0,MIN(Z58,AB58+6/24)-MAX(Y58,AB58))+MAX(0,Z58-MAX(MAX(Y58,AB58),AB58+19/24)),"")</f>
      </c>
      <c r="AR58">
        <f>IF(T58=1,(AF58-AG58)-AE58*(AN58-AO58),"")</f>
      </c>
      <c r="AS58">
        <f>IF(T58=1,AG58-AE58*AO58,"")</f>
      </c>
      <c r="AT58">
        <f>IF(T58=1,(AJ58-AK58)-(1-AE58)*(AN58-AO58),"")</f>
      </c>
      <c r="AU58">
        <f>IF(T58=1,AK58-(1-AE58)*AO58,"")</f>
      </c>
      <c r="AV58">
        <f>IF(T58=1,(AH58-AI58)-AE58*(AP58-AQ58),"")</f>
      </c>
      <c r="AW58">
        <f>IF(T58=1,AI58-AE58*AQ58,"")</f>
      </c>
      <c r="AX58">
        <f>IF(T58=1,(AL58-AM58)-(1-AE58)*(AP58-AQ58),"")</f>
      </c>
      <c r="AY58">
        <f>IF(T58=1,AM58-(1-AE58)*AQ58,"")</f>
      </c>
    </row>
    <row r="59" spans="1:51" x14ac:dyDescent="0.25">
      <c r="A59" s="15"/>
      <c r="B59" s="15"/>
      <c r="C59" s="16"/>
      <c r="D59" s="11">
        <f>IF(J59="","",J59*(K59*INDEX('Parámetros'!$E$5:$E$7,U59)+L59*INDEX('Parámetros'!$F$5:$F$7,U59)+M59*INDEX('Parámetros'!$G$5:$G$7,U59)+N59*INDEX('Parámetros'!$H$5:$H$7,U59)+O59*INDEX('Parámetros'!$I$5:$I$7,U59)+P59*INDEX('Parámetros'!$J$5:$J$7,U59)+Q59*INDEX('Parámetros'!$K$5:$K$7,U59)+R59*INDEX('Parámetros'!$L$5:$L$7,U59)+S59*INDEX('Parámetros'!$M$5:$M$7,U59)))</f>
      </c>
      <c r="E59" s="17"/>
      <c r="F59" s="17"/>
      <c r="G59" s="15"/>
      <c r="H59" s="15"/>
      <c r="I59" s="13">
        <f>IF(AND(E59="",F59=""),"",IF(T59=1,(W59-X59)/60,"Revisa entrada y salida"))</f>
      </c>
      <c r="J59" s="14">
        <f>IF(OR(T59&lt;&gt;1,C59=""),"",C59/INDEX('Parámetros'!$D$5:$D$7,U59))</f>
      </c>
      <c r="K59" s="13">
        <f>IF(T59=1,ROUND(1440*((1-AC59)*AT59+(1-AD59)*AX59),0)/60,"")</f>
      </c>
      <c r="L59" s="13">
        <f>IF(T59=1,ROUND(1440*((1-AC59)*AU59+(1-AD59)*AY59),0)/60,"")</f>
      </c>
      <c r="M59" s="13">
        <f>IF(T59=1,ROUND(1440*((1-AC59)*AS59+(1-AD59)*AW59),0)/60,"")</f>
      </c>
      <c r="N59" s="13">
        <f>IF(T59=1,ROUND(1440*(IF(OR(H59="Sí",H59="Si",AC59=0),AC59*AR59+AD59*AV59,0)),0)/60,"")</f>
      </c>
      <c r="O59" s="13">
        <f>IF(T59=1,ROUND(1440*(IF(OR(H59="Sí",H59="Si",AC59=0),0,AC59*AR59+AD59*AV59)),0)/60,"")</f>
      </c>
      <c r="P59" s="13">
        <f>IF(T59=1,ROUND(1440*(IF(OR(H59="Sí",H59="Si",AC59=0),AC59*AS59+AD59*AW59,0)),0)/60,"")</f>
      </c>
      <c r="Q59" s="13">
        <f>IF(T59=1,ROUND(1440*(IF(OR(H59="Sí",H59="Si",AC59=0),0,AC59*AS59+AD59*AW59)),0)/60,"")</f>
      </c>
      <c r="R59" s="13">
        <f>IF(T59=1,ROUND(1440*(AC59*AT59+AD59*AX59),0)/60,"")</f>
      </c>
      <c r="S59" s="13">
        <f>IF(T59=1,ROUND(1440*(AC59*AU59+AD59*AY59),0)/60,"")</f>
      </c>
      <c r="T59">
        <f>IF(AND(ISNUMBER(E59),ISNUMBER(F59)),IF(AND(F59&gt;E59,YEAR(E59)=2026,(F59-E59)*1440&lt;=1140),1,0),0)</f>
      </c>
      <c r="U59">
        <f>IF(T59=1,MATCH(INT(E59),'Parámetros'!$A$5:$A$7,1),"")</f>
      </c>
      <c r="V59">
        <f>IF(T59=1,INDEX('Parámetros'!$C$5:$C$7,U59)/24,"")</f>
      </c>
      <c r="W59">
        <f>IF(T59=1,ROUND((F59-E59)*1440,0),"")</f>
      </c>
      <c r="X59">
        <f>IF(T59=1,MIN(N(G59),W59),"")</f>
      </c>
      <c r="Y59">
        <f>IF(T59=1,E59+(INT(W59/2)-INT(X59/2))/1440,"")</f>
      </c>
      <c r="Z59">
        <f>IF(T59=1,Y59+X59/1440,"")</f>
      </c>
      <c r="AA59">
        <f>IF(T59=1,MIN(F59,IF(E59+V59&lt;=Y59,E59+V59,E59+V59+X59/1440)),"")</f>
      </c>
      <c r="AB59">
        <f>IF(T59=1,INT(E59)+1,"")</f>
      </c>
      <c r="AC59">
        <f>IF(T59=1,IF(OR(WEEKDAY(AB59-1)=1,COUNTIF('Festivos 2026'!$A$5:$A$40,AB59-1)&gt;0),1,0),"")</f>
      </c>
      <c r="AD59">
        <f>IF(T59=1,IF(OR(WEEKDAY(AB59)=1,COUNTIF('Festivos 2026'!$A$5:$A$40,AB59)&gt;0),1,0),"")</f>
      </c>
      <c r="AE59">
        <f>IF(T59=1,IF(Z59&lt;=AA59,1,0),"")</f>
      </c>
      <c r="AF59">
        <f>IF(T59=1,MAX(0,MIN(AA59,AB59)-E59),"")</f>
      </c>
      <c r="AG59">
        <f>IF(T59=1,MAX(0,MIN(MIN(AA59,AB59),(AB59-1)+6/24)-E59)+MAX(0,MIN(AA59,AB59)-MAX(E59,(AB59-1)+19/24)),"")</f>
      </c>
      <c r="AH59">
        <f>IF(T59=1,MAX(0,AA59-MAX(E59,AB59)),"")</f>
      </c>
      <c r="AI59">
        <f>IF(T59=1,MAX(0,MIN(AA59,AB59+6/24)-MAX(E59,AB59))+MAX(0,AA59-MAX(MAX(E59,AB59),AB59+19/24)),"")</f>
      </c>
      <c r="AJ59">
        <f>IF(T59=1,MAX(0,MIN(F59,AB59)-AA59),"")</f>
      </c>
      <c r="AK59">
        <f>IF(T59=1,MAX(0,MIN(MIN(F59,AB59),(AB59-1)+6/24)-AA59)+MAX(0,MIN(F59,AB59)-MAX(AA59,(AB59-1)+19/24)),"")</f>
      </c>
      <c r="AL59">
        <f>IF(T59=1,MAX(0,F59-MAX(AA59,AB59)),"")</f>
      </c>
      <c r="AM59">
        <f>IF(T59=1,MAX(0,MIN(F59,AB59+6/24)-MAX(AA59,AB59))+MAX(0,F59-MAX(MAX(AA59,AB59),AB59+19/24)),"")</f>
      </c>
      <c r="AN59">
        <f>IF(T59=1,MAX(0,MIN(Z59,AB59)-Y59),"")</f>
      </c>
      <c r="AO59">
        <f>IF(T59=1,MAX(0,MIN(MIN(Z59,AB59),(AB59-1)+6/24)-Y59)+MAX(0,MIN(Z59,AB59)-MAX(Y59,(AB59-1)+19/24)),"")</f>
      </c>
      <c r="AP59">
        <f>IF(T59=1,MAX(0,Z59-MAX(Y59,AB59)),"")</f>
      </c>
      <c r="AQ59">
        <f>IF(T59=1,MAX(0,MIN(Z59,AB59+6/24)-MAX(Y59,AB59))+MAX(0,Z59-MAX(MAX(Y59,AB59),AB59+19/24)),"")</f>
      </c>
      <c r="AR59">
        <f>IF(T59=1,(AF59-AG59)-AE59*(AN59-AO59),"")</f>
      </c>
      <c r="AS59">
        <f>IF(T59=1,AG59-AE59*AO59,"")</f>
      </c>
      <c r="AT59">
        <f>IF(T59=1,(AJ59-AK59)-(1-AE59)*(AN59-AO59),"")</f>
      </c>
      <c r="AU59">
        <f>IF(T59=1,AK59-(1-AE59)*AO59,"")</f>
      </c>
      <c r="AV59">
        <f>IF(T59=1,(AH59-AI59)-AE59*(AP59-AQ59),"")</f>
      </c>
      <c r="AW59">
        <f>IF(T59=1,AI59-AE59*AQ59,"")</f>
      </c>
      <c r="AX59">
        <f>IF(T59=1,(AL59-AM59)-(1-AE59)*(AP59-AQ59),"")</f>
      </c>
      <c r="AY59">
        <f>IF(T59=1,AM59-(1-AE59)*AQ59,"")</f>
      </c>
    </row>
    <row r="60" spans="1:51" x14ac:dyDescent="0.25">
      <c r="A60" s="15"/>
      <c r="B60" s="15"/>
      <c r="C60" s="16"/>
      <c r="D60" s="11">
        <f>IF(J60="","",J60*(K60*INDEX('Parámetros'!$E$5:$E$7,U60)+L60*INDEX('Parámetros'!$F$5:$F$7,U60)+M60*INDEX('Parámetros'!$G$5:$G$7,U60)+N60*INDEX('Parámetros'!$H$5:$H$7,U60)+O60*INDEX('Parámetros'!$I$5:$I$7,U60)+P60*INDEX('Parámetros'!$J$5:$J$7,U60)+Q60*INDEX('Parámetros'!$K$5:$K$7,U60)+R60*INDEX('Parámetros'!$L$5:$L$7,U60)+S60*INDEX('Parámetros'!$M$5:$M$7,U60)))</f>
      </c>
      <c r="E60" s="17"/>
      <c r="F60" s="17"/>
      <c r="G60" s="15"/>
      <c r="H60" s="15"/>
      <c r="I60" s="13">
        <f>IF(AND(E60="",F60=""),"",IF(T60=1,(W60-X60)/60,"Revisa entrada y salida"))</f>
      </c>
      <c r="J60" s="14">
        <f>IF(OR(T60&lt;&gt;1,C60=""),"",C60/INDEX('Parámetros'!$D$5:$D$7,U60))</f>
      </c>
      <c r="K60" s="13">
        <f>IF(T60=1,ROUND(1440*((1-AC60)*AT60+(1-AD60)*AX60),0)/60,"")</f>
      </c>
      <c r="L60" s="13">
        <f>IF(T60=1,ROUND(1440*((1-AC60)*AU60+(1-AD60)*AY60),0)/60,"")</f>
      </c>
      <c r="M60" s="13">
        <f>IF(T60=1,ROUND(1440*((1-AC60)*AS60+(1-AD60)*AW60),0)/60,"")</f>
      </c>
      <c r="N60" s="13">
        <f>IF(T60=1,ROUND(1440*(IF(OR(H60="Sí",H60="Si",AC60=0),AC60*AR60+AD60*AV60,0)),0)/60,"")</f>
      </c>
      <c r="O60" s="13">
        <f>IF(T60=1,ROUND(1440*(IF(OR(H60="Sí",H60="Si",AC60=0),0,AC60*AR60+AD60*AV60)),0)/60,"")</f>
      </c>
      <c r="P60" s="13">
        <f>IF(T60=1,ROUND(1440*(IF(OR(H60="Sí",H60="Si",AC60=0),AC60*AS60+AD60*AW60,0)),0)/60,"")</f>
      </c>
      <c r="Q60" s="13">
        <f>IF(T60=1,ROUND(1440*(IF(OR(H60="Sí",H60="Si",AC60=0),0,AC60*AS60+AD60*AW60)),0)/60,"")</f>
      </c>
      <c r="R60" s="13">
        <f>IF(T60=1,ROUND(1440*(AC60*AT60+AD60*AX60),0)/60,"")</f>
      </c>
      <c r="S60" s="13">
        <f>IF(T60=1,ROUND(1440*(AC60*AU60+AD60*AY60),0)/60,"")</f>
      </c>
      <c r="T60">
        <f>IF(AND(ISNUMBER(E60),ISNUMBER(F60)),IF(AND(F60&gt;E60,YEAR(E60)=2026,(F60-E60)*1440&lt;=1140),1,0),0)</f>
      </c>
      <c r="U60">
        <f>IF(T60=1,MATCH(INT(E60),'Parámetros'!$A$5:$A$7,1),"")</f>
      </c>
      <c r="V60">
        <f>IF(T60=1,INDEX('Parámetros'!$C$5:$C$7,U60)/24,"")</f>
      </c>
      <c r="W60">
        <f>IF(T60=1,ROUND((F60-E60)*1440,0),"")</f>
      </c>
      <c r="X60">
        <f>IF(T60=1,MIN(N(G60),W60),"")</f>
      </c>
      <c r="Y60">
        <f>IF(T60=1,E60+(INT(W60/2)-INT(X60/2))/1440,"")</f>
      </c>
      <c r="Z60">
        <f>IF(T60=1,Y60+X60/1440,"")</f>
      </c>
      <c r="AA60">
        <f>IF(T60=1,MIN(F60,IF(E60+V60&lt;=Y60,E60+V60,E60+V60+X60/1440)),"")</f>
      </c>
      <c r="AB60">
        <f>IF(T60=1,INT(E60)+1,"")</f>
      </c>
      <c r="AC60">
        <f>IF(T60=1,IF(OR(WEEKDAY(AB60-1)=1,COUNTIF('Festivos 2026'!$A$5:$A$40,AB60-1)&gt;0),1,0),"")</f>
      </c>
      <c r="AD60">
        <f>IF(T60=1,IF(OR(WEEKDAY(AB60)=1,COUNTIF('Festivos 2026'!$A$5:$A$40,AB60)&gt;0),1,0),"")</f>
      </c>
      <c r="AE60">
        <f>IF(T60=1,IF(Z60&lt;=AA60,1,0),"")</f>
      </c>
      <c r="AF60">
        <f>IF(T60=1,MAX(0,MIN(AA60,AB60)-E60),"")</f>
      </c>
      <c r="AG60">
        <f>IF(T60=1,MAX(0,MIN(MIN(AA60,AB60),(AB60-1)+6/24)-E60)+MAX(0,MIN(AA60,AB60)-MAX(E60,(AB60-1)+19/24)),"")</f>
      </c>
      <c r="AH60">
        <f>IF(T60=1,MAX(0,AA60-MAX(E60,AB60)),"")</f>
      </c>
      <c r="AI60">
        <f>IF(T60=1,MAX(0,MIN(AA60,AB60+6/24)-MAX(E60,AB60))+MAX(0,AA60-MAX(MAX(E60,AB60),AB60+19/24)),"")</f>
      </c>
      <c r="AJ60">
        <f>IF(T60=1,MAX(0,MIN(F60,AB60)-AA60),"")</f>
      </c>
      <c r="AK60">
        <f>IF(T60=1,MAX(0,MIN(MIN(F60,AB60),(AB60-1)+6/24)-AA60)+MAX(0,MIN(F60,AB60)-MAX(AA60,(AB60-1)+19/24)),"")</f>
      </c>
      <c r="AL60">
        <f>IF(T60=1,MAX(0,F60-MAX(AA60,AB60)),"")</f>
      </c>
      <c r="AM60">
        <f>IF(T60=1,MAX(0,MIN(F60,AB60+6/24)-MAX(AA60,AB60))+MAX(0,F60-MAX(MAX(AA60,AB60),AB60+19/24)),"")</f>
      </c>
      <c r="AN60">
        <f>IF(T60=1,MAX(0,MIN(Z60,AB60)-Y60),"")</f>
      </c>
      <c r="AO60">
        <f>IF(T60=1,MAX(0,MIN(MIN(Z60,AB60),(AB60-1)+6/24)-Y60)+MAX(0,MIN(Z60,AB60)-MAX(Y60,(AB60-1)+19/24)),"")</f>
      </c>
      <c r="AP60">
        <f>IF(T60=1,MAX(0,Z60-MAX(Y60,AB60)),"")</f>
      </c>
      <c r="AQ60">
        <f>IF(T60=1,MAX(0,MIN(Z60,AB60+6/24)-MAX(Y60,AB60))+MAX(0,Z60-MAX(MAX(Y60,AB60),AB60+19/24)),"")</f>
      </c>
      <c r="AR60">
        <f>IF(T60=1,(AF60-AG60)-AE60*(AN60-AO60),"")</f>
      </c>
      <c r="AS60">
        <f>IF(T60=1,AG60-AE60*AO60,"")</f>
      </c>
      <c r="AT60">
        <f>IF(T60=1,(AJ60-AK60)-(1-AE60)*(AN60-AO60),"")</f>
      </c>
      <c r="AU60">
        <f>IF(T60=1,AK60-(1-AE60)*AO60,"")</f>
      </c>
      <c r="AV60">
        <f>IF(T60=1,(AH60-AI60)-AE60*(AP60-AQ60),"")</f>
      </c>
      <c r="AW60">
        <f>IF(T60=1,AI60-AE60*AQ60,"")</f>
      </c>
      <c r="AX60">
        <f>IF(T60=1,(AL60-AM60)-(1-AE60)*(AP60-AQ60),"")</f>
      </c>
      <c r="AY60">
        <f>IF(T60=1,AM60-(1-AE60)*AQ60,"")</f>
      </c>
    </row>
    <row r="61" spans="1:51" x14ac:dyDescent="0.25">
      <c r="A61" s="15"/>
      <c r="B61" s="15"/>
      <c r="C61" s="16"/>
      <c r="D61" s="11">
        <f>IF(J61="","",J61*(K61*INDEX('Parámetros'!$E$5:$E$7,U61)+L61*INDEX('Parámetros'!$F$5:$F$7,U61)+M61*INDEX('Parámetros'!$G$5:$G$7,U61)+N61*INDEX('Parámetros'!$H$5:$H$7,U61)+O61*INDEX('Parámetros'!$I$5:$I$7,U61)+P61*INDEX('Parámetros'!$J$5:$J$7,U61)+Q61*INDEX('Parámetros'!$K$5:$K$7,U61)+R61*INDEX('Parámetros'!$L$5:$L$7,U61)+S61*INDEX('Parámetros'!$M$5:$M$7,U61)))</f>
      </c>
      <c r="E61" s="17"/>
      <c r="F61" s="17"/>
      <c r="G61" s="15"/>
      <c r="H61" s="15"/>
      <c r="I61" s="13">
        <f>IF(AND(E61="",F61=""),"",IF(T61=1,(W61-X61)/60,"Revisa entrada y salida"))</f>
      </c>
      <c r="J61" s="14">
        <f>IF(OR(T61&lt;&gt;1,C61=""),"",C61/INDEX('Parámetros'!$D$5:$D$7,U61))</f>
      </c>
      <c r="K61" s="13">
        <f>IF(T61=1,ROUND(1440*((1-AC61)*AT61+(1-AD61)*AX61),0)/60,"")</f>
      </c>
      <c r="L61" s="13">
        <f>IF(T61=1,ROUND(1440*((1-AC61)*AU61+(1-AD61)*AY61),0)/60,"")</f>
      </c>
      <c r="M61" s="13">
        <f>IF(T61=1,ROUND(1440*((1-AC61)*AS61+(1-AD61)*AW61),0)/60,"")</f>
      </c>
      <c r="N61" s="13">
        <f>IF(T61=1,ROUND(1440*(IF(OR(H61="Sí",H61="Si",AC61=0),AC61*AR61+AD61*AV61,0)),0)/60,"")</f>
      </c>
      <c r="O61" s="13">
        <f>IF(T61=1,ROUND(1440*(IF(OR(H61="Sí",H61="Si",AC61=0),0,AC61*AR61+AD61*AV61)),0)/60,"")</f>
      </c>
      <c r="P61" s="13">
        <f>IF(T61=1,ROUND(1440*(IF(OR(H61="Sí",H61="Si",AC61=0),AC61*AS61+AD61*AW61,0)),0)/60,"")</f>
      </c>
      <c r="Q61" s="13">
        <f>IF(T61=1,ROUND(1440*(IF(OR(H61="Sí",H61="Si",AC61=0),0,AC61*AS61+AD61*AW61)),0)/60,"")</f>
      </c>
      <c r="R61" s="13">
        <f>IF(T61=1,ROUND(1440*(AC61*AT61+AD61*AX61),0)/60,"")</f>
      </c>
      <c r="S61" s="13">
        <f>IF(T61=1,ROUND(1440*(AC61*AU61+AD61*AY61),0)/60,"")</f>
      </c>
      <c r="T61">
        <f>IF(AND(ISNUMBER(E61),ISNUMBER(F61)),IF(AND(F61&gt;E61,YEAR(E61)=2026,(F61-E61)*1440&lt;=1140),1,0),0)</f>
      </c>
      <c r="U61">
        <f>IF(T61=1,MATCH(INT(E61),'Parámetros'!$A$5:$A$7,1),"")</f>
      </c>
      <c r="V61">
        <f>IF(T61=1,INDEX('Parámetros'!$C$5:$C$7,U61)/24,"")</f>
      </c>
      <c r="W61">
        <f>IF(T61=1,ROUND((F61-E61)*1440,0),"")</f>
      </c>
      <c r="X61">
        <f>IF(T61=1,MIN(N(G61),W61),"")</f>
      </c>
      <c r="Y61">
        <f>IF(T61=1,E61+(INT(W61/2)-INT(X61/2))/1440,"")</f>
      </c>
      <c r="Z61">
        <f>IF(T61=1,Y61+X61/1440,"")</f>
      </c>
      <c r="AA61">
        <f>IF(T61=1,MIN(F61,IF(E61+V61&lt;=Y61,E61+V61,E61+V61+X61/1440)),"")</f>
      </c>
      <c r="AB61">
        <f>IF(T61=1,INT(E61)+1,"")</f>
      </c>
      <c r="AC61">
        <f>IF(T61=1,IF(OR(WEEKDAY(AB61-1)=1,COUNTIF('Festivos 2026'!$A$5:$A$40,AB61-1)&gt;0),1,0),"")</f>
      </c>
      <c r="AD61">
        <f>IF(T61=1,IF(OR(WEEKDAY(AB61)=1,COUNTIF('Festivos 2026'!$A$5:$A$40,AB61)&gt;0),1,0),"")</f>
      </c>
      <c r="AE61">
        <f>IF(T61=1,IF(Z61&lt;=AA61,1,0),"")</f>
      </c>
      <c r="AF61">
        <f>IF(T61=1,MAX(0,MIN(AA61,AB61)-E61),"")</f>
      </c>
      <c r="AG61">
        <f>IF(T61=1,MAX(0,MIN(MIN(AA61,AB61),(AB61-1)+6/24)-E61)+MAX(0,MIN(AA61,AB61)-MAX(E61,(AB61-1)+19/24)),"")</f>
      </c>
      <c r="AH61">
        <f>IF(T61=1,MAX(0,AA61-MAX(E61,AB61)),"")</f>
      </c>
      <c r="AI61">
        <f>IF(T61=1,MAX(0,MIN(AA61,AB61+6/24)-MAX(E61,AB61))+MAX(0,AA61-MAX(MAX(E61,AB61),AB61+19/24)),"")</f>
      </c>
      <c r="AJ61">
        <f>IF(T61=1,MAX(0,MIN(F61,AB61)-AA61),"")</f>
      </c>
      <c r="AK61">
        <f>IF(T61=1,MAX(0,MIN(MIN(F61,AB61),(AB61-1)+6/24)-AA61)+MAX(0,MIN(F61,AB61)-MAX(AA61,(AB61-1)+19/24)),"")</f>
      </c>
      <c r="AL61">
        <f>IF(T61=1,MAX(0,F61-MAX(AA61,AB61)),"")</f>
      </c>
      <c r="AM61">
        <f>IF(T61=1,MAX(0,MIN(F61,AB61+6/24)-MAX(AA61,AB61))+MAX(0,F61-MAX(MAX(AA61,AB61),AB61+19/24)),"")</f>
      </c>
      <c r="AN61">
        <f>IF(T61=1,MAX(0,MIN(Z61,AB61)-Y61),"")</f>
      </c>
      <c r="AO61">
        <f>IF(T61=1,MAX(0,MIN(MIN(Z61,AB61),(AB61-1)+6/24)-Y61)+MAX(0,MIN(Z61,AB61)-MAX(Y61,(AB61-1)+19/24)),"")</f>
      </c>
      <c r="AP61">
        <f>IF(T61=1,MAX(0,Z61-MAX(Y61,AB61)),"")</f>
      </c>
      <c r="AQ61">
        <f>IF(T61=1,MAX(0,MIN(Z61,AB61+6/24)-MAX(Y61,AB61))+MAX(0,Z61-MAX(MAX(Y61,AB61),AB61+19/24)),"")</f>
      </c>
      <c r="AR61">
        <f>IF(T61=1,(AF61-AG61)-AE61*(AN61-AO61),"")</f>
      </c>
      <c r="AS61">
        <f>IF(T61=1,AG61-AE61*AO61,"")</f>
      </c>
      <c r="AT61">
        <f>IF(T61=1,(AJ61-AK61)-(1-AE61)*(AN61-AO61),"")</f>
      </c>
      <c r="AU61">
        <f>IF(T61=1,AK61-(1-AE61)*AO61,"")</f>
      </c>
      <c r="AV61">
        <f>IF(T61=1,(AH61-AI61)-AE61*(AP61-AQ61),"")</f>
      </c>
      <c r="AW61">
        <f>IF(T61=1,AI61-AE61*AQ61,"")</f>
      </c>
      <c r="AX61">
        <f>IF(T61=1,(AL61-AM61)-(1-AE61)*(AP61-AQ61),"")</f>
      </c>
      <c r="AY61">
        <f>IF(T61=1,AM61-(1-AE61)*AQ61,"")</f>
      </c>
    </row>
    <row r="62" spans="1:51" x14ac:dyDescent="0.25">
      <c r="A62" s="15"/>
      <c r="B62" s="15"/>
      <c r="C62" s="16"/>
      <c r="D62" s="11">
        <f>IF(J62="","",J62*(K62*INDEX('Parámetros'!$E$5:$E$7,U62)+L62*INDEX('Parámetros'!$F$5:$F$7,U62)+M62*INDEX('Parámetros'!$G$5:$G$7,U62)+N62*INDEX('Parámetros'!$H$5:$H$7,U62)+O62*INDEX('Parámetros'!$I$5:$I$7,U62)+P62*INDEX('Parámetros'!$J$5:$J$7,U62)+Q62*INDEX('Parámetros'!$K$5:$K$7,U62)+R62*INDEX('Parámetros'!$L$5:$L$7,U62)+S62*INDEX('Parámetros'!$M$5:$M$7,U62)))</f>
      </c>
      <c r="E62" s="17"/>
      <c r="F62" s="17"/>
      <c r="G62" s="15"/>
      <c r="H62" s="15"/>
      <c r="I62" s="13">
        <f>IF(AND(E62="",F62=""),"",IF(T62=1,(W62-X62)/60,"Revisa entrada y salida"))</f>
      </c>
      <c r="J62" s="14">
        <f>IF(OR(T62&lt;&gt;1,C62=""),"",C62/INDEX('Parámetros'!$D$5:$D$7,U62))</f>
      </c>
      <c r="K62" s="13">
        <f>IF(T62=1,ROUND(1440*((1-AC62)*AT62+(1-AD62)*AX62),0)/60,"")</f>
      </c>
      <c r="L62" s="13">
        <f>IF(T62=1,ROUND(1440*((1-AC62)*AU62+(1-AD62)*AY62),0)/60,"")</f>
      </c>
      <c r="M62" s="13">
        <f>IF(T62=1,ROUND(1440*((1-AC62)*AS62+(1-AD62)*AW62),0)/60,"")</f>
      </c>
      <c r="N62" s="13">
        <f>IF(T62=1,ROUND(1440*(IF(OR(H62="Sí",H62="Si",AC62=0),AC62*AR62+AD62*AV62,0)),0)/60,"")</f>
      </c>
      <c r="O62" s="13">
        <f>IF(T62=1,ROUND(1440*(IF(OR(H62="Sí",H62="Si",AC62=0),0,AC62*AR62+AD62*AV62)),0)/60,"")</f>
      </c>
      <c r="P62" s="13">
        <f>IF(T62=1,ROUND(1440*(IF(OR(H62="Sí",H62="Si",AC62=0),AC62*AS62+AD62*AW62,0)),0)/60,"")</f>
      </c>
      <c r="Q62" s="13">
        <f>IF(T62=1,ROUND(1440*(IF(OR(H62="Sí",H62="Si",AC62=0),0,AC62*AS62+AD62*AW62)),0)/60,"")</f>
      </c>
      <c r="R62" s="13">
        <f>IF(T62=1,ROUND(1440*(AC62*AT62+AD62*AX62),0)/60,"")</f>
      </c>
      <c r="S62" s="13">
        <f>IF(T62=1,ROUND(1440*(AC62*AU62+AD62*AY62),0)/60,"")</f>
      </c>
      <c r="T62">
        <f>IF(AND(ISNUMBER(E62),ISNUMBER(F62)),IF(AND(F62&gt;E62,YEAR(E62)=2026,(F62-E62)*1440&lt;=1140),1,0),0)</f>
      </c>
      <c r="U62">
        <f>IF(T62=1,MATCH(INT(E62),'Parámetros'!$A$5:$A$7,1),"")</f>
      </c>
      <c r="V62">
        <f>IF(T62=1,INDEX('Parámetros'!$C$5:$C$7,U62)/24,"")</f>
      </c>
      <c r="W62">
        <f>IF(T62=1,ROUND((F62-E62)*1440,0),"")</f>
      </c>
      <c r="X62">
        <f>IF(T62=1,MIN(N(G62),W62),"")</f>
      </c>
      <c r="Y62">
        <f>IF(T62=1,E62+(INT(W62/2)-INT(X62/2))/1440,"")</f>
      </c>
      <c r="Z62">
        <f>IF(T62=1,Y62+X62/1440,"")</f>
      </c>
      <c r="AA62">
        <f>IF(T62=1,MIN(F62,IF(E62+V62&lt;=Y62,E62+V62,E62+V62+X62/1440)),"")</f>
      </c>
      <c r="AB62">
        <f>IF(T62=1,INT(E62)+1,"")</f>
      </c>
      <c r="AC62">
        <f>IF(T62=1,IF(OR(WEEKDAY(AB62-1)=1,COUNTIF('Festivos 2026'!$A$5:$A$40,AB62-1)&gt;0),1,0),"")</f>
      </c>
      <c r="AD62">
        <f>IF(T62=1,IF(OR(WEEKDAY(AB62)=1,COUNTIF('Festivos 2026'!$A$5:$A$40,AB62)&gt;0),1,0),"")</f>
      </c>
      <c r="AE62">
        <f>IF(T62=1,IF(Z62&lt;=AA62,1,0),"")</f>
      </c>
      <c r="AF62">
        <f>IF(T62=1,MAX(0,MIN(AA62,AB62)-E62),"")</f>
      </c>
      <c r="AG62">
        <f>IF(T62=1,MAX(0,MIN(MIN(AA62,AB62),(AB62-1)+6/24)-E62)+MAX(0,MIN(AA62,AB62)-MAX(E62,(AB62-1)+19/24)),"")</f>
      </c>
      <c r="AH62">
        <f>IF(T62=1,MAX(0,AA62-MAX(E62,AB62)),"")</f>
      </c>
      <c r="AI62">
        <f>IF(T62=1,MAX(0,MIN(AA62,AB62+6/24)-MAX(E62,AB62))+MAX(0,AA62-MAX(MAX(E62,AB62),AB62+19/24)),"")</f>
      </c>
      <c r="AJ62">
        <f>IF(T62=1,MAX(0,MIN(F62,AB62)-AA62),"")</f>
      </c>
      <c r="AK62">
        <f>IF(T62=1,MAX(0,MIN(MIN(F62,AB62),(AB62-1)+6/24)-AA62)+MAX(0,MIN(F62,AB62)-MAX(AA62,(AB62-1)+19/24)),"")</f>
      </c>
      <c r="AL62">
        <f>IF(T62=1,MAX(0,F62-MAX(AA62,AB62)),"")</f>
      </c>
      <c r="AM62">
        <f>IF(T62=1,MAX(0,MIN(F62,AB62+6/24)-MAX(AA62,AB62))+MAX(0,F62-MAX(MAX(AA62,AB62),AB62+19/24)),"")</f>
      </c>
      <c r="AN62">
        <f>IF(T62=1,MAX(0,MIN(Z62,AB62)-Y62),"")</f>
      </c>
      <c r="AO62">
        <f>IF(T62=1,MAX(0,MIN(MIN(Z62,AB62),(AB62-1)+6/24)-Y62)+MAX(0,MIN(Z62,AB62)-MAX(Y62,(AB62-1)+19/24)),"")</f>
      </c>
      <c r="AP62">
        <f>IF(T62=1,MAX(0,Z62-MAX(Y62,AB62)),"")</f>
      </c>
      <c r="AQ62">
        <f>IF(T62=1,MAX(0,MIN(Z62,AB62+6/24)-MAX(Y62,AB62))+MAX(0,Z62-MAX(MAX(Y62,AB62),AB62+19/24)),"")</f>
      </c>
      <c r="AR62">
        <f>IF(T62=1,(AF62-AG62)-AE62*(AN62-AO62),"")</f>
      </c>
      <c r="AS62">
        <f>IF(T62=1,AG62-AE62*AO62,"")</f>
      </c>
      <c r="AT62">
        <f>IF(T62=1,(AJ62-AK62)-(1-AE62)*(AN62-AO62),"")</f>
      </c>
      <c r="AU62">
        <f>IF(T62=1,AK62-(1-AE62)*AO62,"")</f>
      </c>
      <c r="AV62">
        <f>IF(T62=1,(AH62-AI62)-AE62*(AP62-AQ62),"")</f>
      </c>
      <c r="AW62">
        <f>IF(T62=1,AI62-AE62*AQ62,"")</f>
      </c>
      <c r="AX62">
        <f>IF(T62=1,(AL62-AM62)-(1-AE62)*(AP62-AQ62),"")</f>
      </c>
      <c r="AY62">
        <f>IF(T62=1,AM62-(1-AE62)*AQ62,"")</f>
      </c>
    </row>
    <row r="63" spans="1:51" x14ac:dyDescent="0.25">
      <c r="A63" s="15"/>
      <c r="B63" s="15"/>
      <c r="C63" s="16"/>
      <c r="D63" s="11">
        <f>IF(J63="","",J63*(K63*INDEX('Parámetros'!$E$5:$E$7,U63)+L63*INDEX('Parámetros'!$F$5:$F$7,U63)+M63*INDEX('Parámetros'!$G$5:$G$7,U63)+N63*INDEX('Parámetros'!$H$5:$H$7,U63)+O63*INDEX('Parámetros'!$I$5:$I$7,U63)+P63*INDEX('Parámetros'!$J$5:$J$7,U63)+Q63*INDEX('Parámetros'!$K$5:$K$7,U63)+R63*INDEX('Parámetros'!$L$5:$L$7,U63)+S63*INDEX('Parámetros'!$M$5:$M$7,U63)))</f>
      </c>
      <c r="E63" s="17"/>
      <c r="F63" s="17"/>
      <c r="G63" s="15"/>
      <c r="H63" s="15"/>
      <c r="I63" s="13">
        <f>IF(AND(E63="",F63=""),"",IF(T63=1,(W63-X63)/60,"Revisa entrada y salida"))</f>
      </c>
      <c r="J63" s="14">
        <f>IF(OR(T63&lt;&gt;1,C63=""),"",C63/INDEX('Parámetros'!$D$5:$D$7,U63))</f>
      </c>
      <c r="K63" s="13">
        <f>IF(T63=1,ROUND(1440*((1-AC63)*AT63+(1-AD63)*AX63),0)/60,"")</f>
      </c>
      <c r="L63" s="13">
        <f>IF(T63=1,ROUND(1440*((1-AC63)*AU63+(1-AD63)*AY63),0)/60,"")</f>
      </c>
      <c r="M63" s="13">
        <f>IF(T63=1,ROUND(1440*((1-AC63)*AS63+(1-AD63)*AW63),0)/60,"")</f>
      </c>
      <c r="N63" s="13">
        <f>IF(T63=1,ROUND(1440*(IF(OR(H63="Sí",H63="Si",AC63=0),AC63*AR63+AD63*AV63,0)),0)/60,"")</f>
      </c>
      <c r="O63" s="13">
        <f>IF(T63=1,ROUND(1440*(IF(OR(H63="Sí",H63="Si",AC63=0),0,AC63*AR63+AD63*AV63)),0)/60,"")</f>
      </c>
      <c r="P63" s="13">
        <f>IF(T63=1,ROUND(1440*(IF(OR(H63="Sí",H63="Si",AC63=0),AC63*AS63+AD63*AW63,0)),0)/60,"")</f>
      </c>
      <c r="Q63" s="13">
        <f>IF(T63=1,ROUND(1440*(IF(OR(H63="Sí",H63="Si",AC63=0),0,AC63*AS63+AD63*AW63)),0)/60,"")</f>
      </c>
      <c r="R63" s="13">
        <f>IF(T63=1,ROUND(1440*(AC63*AT63+AD63*AX63),0)/60,"")</f>
      </c>
      <c r="S63" s="13">
        <f>IF(T63=1,ROUND(1440*(AC63*AU63+AD63*AY63),0)/60,"")</f>
      </c>
      <c r="T63">
        <f>IF(AND(ISNUMBER(E63),ISNUMBER(F63)),IF(AND(F63&gt;E63,YEAR(E63)=2026,(F63-E63)*1440&lt;=1140),1,0),0)</f>
      </c>
      <c r="U63">
        <f>IF(T63=1,MATCH(INT(E63),'Parámetros'!$A$5:$A$7,1),"")</f>
      </c>
      <c r="V63">
        <f>IF(T63=1,INDEX('Parámetros'!$C$5:$C$7,U63)/24,"")</f>
      </c>
      <c r="W63">
        <f>IF(T63=1,ROUND((F63-E63)*1440,0),"")</f>
      </c>
      <c r="X63">
        <f>IF(T63=1,MIN(N(G63),W63),"")</f>
      </c>
      <c r="Y63">
        <f>IF(T63=1,E63+(INT(W63/2)-INT(X63/2))/1440,"")</f>
      </c>
      <c r="Z63">
        <f>IF(T63=1,Y63+X63/1440,"")</f>
      </c>
      <c r="AA63">
        <f>IF(T63=1,MIN(F63,IF(E63+V63&lt;=Y63,E63+V63,E63+V63+X63/1440)),"")</f>
      </c>
      <c r="AB63">
        <f>IF(T63=1,INT(E63)+1,"")</f>
      </c>
      <c r="AC63">
        <f>IF(T63=1,IF(OR(WEEKDAY(AB63-1)=1,COUNTIF('Festivos 2026'!$A$5:$A$40,AB63-1)&gt;0),1,0),"")</f>
      </c>
      <c r="AD63">
        <f>IF(T63=1,IF(OR(WEEKDAY(AB63)=1,COUNTIF('Festivos 2026'!$A$5:$A$40,AB63)&gt;0),1,0),"")</f>
      </c>
      <c r="AE63">
        <f>IF(T63=1,IF(Z63&lt;=AA63,1,0),"")</f>
      </c>
      <c r="AF63">
        <f>IF(T63=1,MAX(0,MIN(AA63,AB63)-E63),"")</f>
      </c>
      <c r="AG63">
        <f>IF(T63=1,MAX(0,MIN(MIN(AA63,AB63),(AB63-1)+6/24)-E63)+MAX(0,MIN(AA63,AB63)-MAX(E63,(AB63-1)+19/24)),"")</f>
      </c>
      <c r="AH63">
        <f>IF(T63=1,MAX(0,AA63-MAX(E63,AB63)),"")</f>
      </c>
      <c r="AI63">
        <f>IF(T63=1,MAX(0,MIN(AA63,AB63+6/24)-MAX(E63,AB63))+MAX(0,AA63-MAX(MAX(E63,AB63),AB63+19/24)),"")</f>
      </c>
      <c r="AJ63">
        <f>IF(T63=1,MAX(0,MIN(F63,AB63)-AA63),"")</f>
      </c>
      <c r="AK63">
        <f>IF(T63=1,MAX(0,MIN(MIN(F63,AB63),(AB63-1)+6/24)-AA63)+MAX(0,MIN(F63,AB63)-MAX(AA63,(AB63-1)+19/24)),"")</f>
      </c>
      <c r="AL63">
        <f>IF(T63=1,MAX(0,F63-MAX(AA63,AB63)),"")</f>
      </c>
      <c r="AM63">
        <f>IF(T63=1,MAX(0,MIN(F63,AB63+6/24)-MAX(AA63,AB63))+MAX(0,F63-MAX(MAX(AA63,AB63),AB63+19/24)),"")</f>
      </c>
      <c r="AN63">
        <f>IF(T63=1,MAX(0,MIN(Z63,AB63)-Y63),"")</f>
      </c>
      <c r="AO63">
        <f>IF(T63=1,MAX(0,MIN(MIN(Z63,AB63),(AB63-1)+6/24)-Y63)+MAX(0,MIN(Z63,AB63)-MAX(Y63,(AB63-1)+19/24)),"")</f>
      </c>
      <c r="AP63">
        <f>IF(T63=1,MAX(0,Z63-MAX(Y63,AB63)),"")</f>
      </c>
      <c r="AQ63">
        <f>IF(T63=1,MAX(0,MIN(Z63,AB63+6/24)-MAX(Y63,AB63))+MAX(0,Z63-MAX(MAX(Y63,AB63),AB63+19/24)),"")</f>
      </c>
      <c r="AR63">
        <f>IF(T63=1,(AF63-AG63)-AE63*(AN63-AO63),"")</f>
      </c>
      <c r="AS63">
        <f>IF(T63=1,AG63-AE63*AO63,"")</f>
      </c>
      <c r="AT63">
        <f>IF(T63=1,(AJ63-AK63)-(1-AE63)*(AN63-AO63),"")</f>
      </c>
      <c r="AU63">
        <f>IF(T63=1,AK63-(1-AE63)*AO63,"")</f>
      </c>
      <c r="AV63">
        <f>IF(T63=1,(AH63-AI63)-AE63*(AP63-AQ63),"")</f>
      </c>
      <c r="AW63">
        <f>IF(T63=1,AI63-AE63*AQ63,"")</f>
      </c>
      <c r="AX63">
        <f>IF(T63=1,(AL63-AM63)-(1-AE63)*(AP63-AQ63),"")</f>
      </c>
      <c r="AY63">
        <f>IF(T63=1,AM63-(1-AE63)*AQ63,"")</f>
      </c>
    </row>
    <row r="64" spans="1:51" x14ac:dyDescent="0.25">
      <c r="A64" s="15"/>
      <c r="B64" s="15"/>
      <c r="C64" s="16"/>
      <c r="D64" s="11">
        <f>IF(J64="","",J64*(K64*INDEX('Parámetros'!$E$5:$E$7,U64)+L64*INDEX('Parámetros'!$F$5:$F$7,U64)+M64*INDEX('Parámetros'!$G$5:$G$7,U64)+N64*INDEX('Parámetros'!$H$5:$H$7,U64)+O64*INDEX('Parámetros'!$I$5:$I$7,U64)+P64*INDEX('Parámetros'!$J$5:$J$7,U64)+Q64*INDEX('Parámetros'!$K$5:$K$7,U64)+R64*INDEX('Parámetros'!$L$5:$L$7,U64)+S64*INDEX('Parámetros'!$M$5:$M$7,U64)))</f>
      </c>
      <c r="E64" s="17"/>
      <c r="F64" s="17"/>
      <c r="G64" s="15"/>
      <c r="H64" s="15"/>
      <c r="I64" s="13">
        <f>IF(AND(E64="",F64=""),"",IF(T64=1,(W64-X64)/60,"Revisa entrada y salida"))</f>
      </c>
      <c r="J64" s="14">
        <f>IF(OR(T64&lt;&gt;1,C64=""),"",C64/INDEX('Parámetros'!$D$5:$D$7,U64))</f>
      </c>
      <c r="K64" s="13">
        <f>IF(T64=1,ROUND(1440*((1-AC64)*AT64+(1-AD64)*AX64),0)/60,"")</f>
      </c>
      <c r="L64" s="13">
        <f>IF(T64=1,ROUND(1440*((1-AC64)*AU64+(1-AD64)*AY64),0)/60,"")</f>
      </c>
      <c r="M64" s="13">
        <f>IF(T64=1,ROUND(1440*((1-AC64)*AS64+(1-AD64)*AW64),0)/60,"")</f>
      </c>
      <c r="N64" s="13">
        <f>IF(T64=1,ROUND(1440*(IF(OR(H64="Sí",H64="Si",AC64=0),AC64*AR64+AD64*AV64,0)),0)/60,"")</f>
      </c>
      <c r="O64" s="13">
        <f>IF(T64=1,ROUND(1440*(IF(OR(H64="Sí",H64="Si",AC64=0),0,AC64*AR64+AD64*AV64)),0)/60,"")</f>
      </c>
      <c r="P64" s="13">
        <f>IF(T64=1,ROUND(1440*(IF(OR(H64="Sí",H64="Si",AC64=0),AC64*AS64+AD64*AW64,0)),0)/60,"")</f>
      </c>
      <c r="Q64" s="13">
        <f>IF(T64=1,ROUND(1440*(IF(OR(H64="Sí",H64="Si",AC64=0),0,AC64*AS64+AD64*AW64)),0)/60,"")</f>
      </c>
      <c r="R64" s="13">
        <f>IF(T64=1,ROUND(1440*(AC64*AT64+AD64*AX64),0)/60,"")</f>
      </c>
      <c r="S64" s="13">
        <f>IF(T64=1,ROUND(1440*(AC64*AU64+AD64*AY64),0)/60,"")</f>
      </c>
      <c r="T64">
        <f>IF(AND(ISNUMBER(E64),ISNUMBER(F64)),IF(AND(F64&gt;E64,YEAR(E64)=2026,(F64-E64)*1440&lt;=1140),1,0),0)</f>
      </c>
      <c r="U64">
        <f>IF(T64=1,MATCH(INT(E64),'Parámetros'!$A$5:$A$7,1),"")</f>
      </c>
      <c r="V64">
        <f>IF(T64=1,INDEX('Parámetros'!$C$5:$C$7,U64)/24,"")</f>
      </c>
      <c r="W64">
        <f>IF(T64=1,ROUND((F64-E64)*1440,0),"")</f>
      </c>
      <c r="X64">
        <f>IF(T64=1,MIN(N(G64),W64),"")</f>
      </c>
      <c r="Y64">
        <f>IF(T64=1,E64+(INT(W64/2)-INT(X64/2))/1440,"")</f>
      </c>
      <c r="Z64">
        <f>IF(T64=1,Y64+X64/1440,"")</f>
      </c>
      <c r="AA64">
        <f>IF(T64=1,MIN(F64,IF(E64+V64&lt;=Y64,E64+V64,E64+V64+X64/1440)),"")</f>
      </c>
      <c r="AB64">
        <f>IF(T64=1,INT(E64)+1,"")</f>
      </c>
      <c r="AC64">
        <f>IF(T64=1,IF(OR(WEEKDAY(AB64-1)=1,COUNTIF('Festivos 2026'!$A$5:$A$40,AB64-1)&gt;0),1,0),"")</f>
      </c>
      <c r="AD64">
        <f>IF(T64=1,IF(OR(WEEKDAY(AB64)=1,COUNTIF('Festivos 2026'!$A$5:$A$40,AB64)&gt;0),1,0),"")</f>
      </c>
      <c r="AE64">
        <f>IF(T64=1,IF(Z64&lt;=AA64,1,0),"")</f>
      </c>
      <c r="AF64">
        <f>IF(T64=1,MAX(0,MIN(AA64,AB64)-E64),"")</f>
      </c>
      <c r="AG64">
        <f>IF(T64=1,MAX(0,MIN(MIN(AA64,AB64),(AB64-1)+6/24)-E64)+MAX(0,MIN(AA64,AB64)-MAX(E64,(AB64-1)+19/24)),"")</f>
      </c>
      <c r="AH64">
        <f>IF(T64=1,MAX(0,AA64-MAX(E64,AB64)),"")</f>
      </c>
      <c r="AI64">
        <f>IF(T64=1,MAX(0,MIN(AA64,AB64+6/24)-MAX(E64,AB64))+MAX(0,AA64-MAX(MAX(E64,AB64),AB64+19/24)),"")</f>
      </c>
      <c r="AJ64">
        <f>IF(T64=1,MAX(0,MIN(F64,AB64)-AA64),"")</f>
      </c>
      <c r="AK64">
        <f>IF(T64=1,MAX(0,MIN(MIN(F64,AB64),(AB64-1)+6/24)-AA64)+MAX(0,MIN(F64,AB64)-MAX(AA64,(AB64-1)+19/24)),"")</f>
      </c>
      <c r="AL64">
        <f>IF(T64=1,MAX(0,F64-MAX(AA64,AB64)),"")</f>
      </c>
      <c r="AM64">
        <f>IF(T64=1,MAX(0,MIN(F64,AB64+6/24)-MAX(AA64,AB64))+MAX(0,F64-MAX(MAX(AA64,AB64),AB64+19/24)),"")</f>
      </c>
      <c r="AN64">
        <f>IF(T64=1,MAX(0,MIN(Z64,AB64)-Y64),"")</f>
      </c>
      <c r="AO64">
        <f>IF(T64=1,MAX(0,MIN(MIN(Z64,AB64),(AB64-1)+6/24)-Y64)+MAX(0,MIN(Z64,AB64)-MAX(Y64,(AB64-1)+19/24)),"")</f>
      </c>
      <c r="AP64">
        <f>IF(T64=1,MAX(0,Z64-MAX(Y64,AB64)),"")</f>
      </c>
      <c r="AQ64">
        <f>IF(T64=1,MAX(0,MIN(Z64,AB64+6/24)-MAX(Y64,AB64))+MAX(0,Z64-MAX(MAX(Y64,AB64),AB64+19/24)),"")</f>
      </c>
      <c r="AR64">
        <f>IF(T64=1,(AF64-AG64)-AE64*(AN64-AO64),"")</f>
      </c>
      <c r="AS64">
        <f>IF(T64=1,AG64-AE64*AO64,"")</f>
      </c>
      <c r="AT64">
        <f>IF(T64=1,(AJ64-AK64)-(1-AE64)*(AN64-AO64),"")</f>
      </c>
      <c r="AU64">
        <f>IF(T64=1,AK64-(1-AE64)*AO64,"")</f>
      </c>
      <c r="AV64">
        <f>IF(T64=1,(AH64-AI64)-AE64*(AP64-AQ64),"")</f>
      </c>
      <c r="AW64">
        <f>IF(T64=1,AI64-AE64*AQ64,"")</f>
      </c>
      <c r="AX64">
        <f>IF(T64=1,(AL64-AM64)-(1-AE64)*(AP64-AQ64),"")</f>
      </c>
      <c r="AY64">
        <f>IF(T64=1,AM64-(1-AE64)*AQ64,"")</f>
      </c>
    </row>
    <row r="65" spans="1:51" x14ac:dyDescent="0.25">
      <c r="A65" s="15"/>
      <c r="B65" s="15"/>
      <c r="C65" s="16"/>
      <c r="D65" s="11">
        <f>IF(J65="","",J65*(K65*INDEX('Parámetros'!$E$5:$E$7,U65)+L65*INDEX('Parámetros'!$F$5:$F$7,U65)+M65*INDEX('Parámetros'!$G$5:$G$7,U65)+N65*INDEX('Parámetros'!$H$5:$H$7,U65)+O65*INDEX('Parámetros'!$I$5:$I$7,U65)+P65*INDEX('Parámetros'!$J$5:$J$7,U65)+Q65*INDEX('Parámetros'!$K$5:$K$7,U65)+R65*INDEX('Parámetros'!$L$5:$L$7,U65)+S65*INDEX('Parámetros'!$M$5:$M$7,U65)))</f>
      </c>
      <c r="E65" s="17"/>
      <c r="F65" s="17"/>
      <c r="G65" s="15"/>
      <c r="H65" s="15"/>
      <c r="I65" s="13">
        <f>IF(AND(E65="",F65=""),"",IF(T65=1,(W65-X65)/60,"Revisa entrada y salida"))</f>
      </c>
      <c r="J65" s="14">
        <f>IF(OR(T65&lt;&gt;1,C65=""),"",C65/INDEX('Parámetros'!$D$5:$D$7,U65))</f>
      </c>
      <c r="K65" s="13">
        <f>IF(T65=1,ROUND(1440*((1-AC65)*AT65+(1-AD65)*AX65),0)/60,"")</f>
      </c>
      <c r="L65" s="13">
        <f>IF(T65=1,ROUND(1440*((1-AC65)*AU65+(1-AD65)*AY65),0)/60,"")</f>
      </c>
      <c r="M65" s="13">
        <f>IF(T65=1,ROUND(1440*((1-AC65)*AS65+(1-AD65)*AW65),0)/60,"")</f>
      </c>
      <c r="N65" s="13">
        <f>IF(T65=1,ROUND(1440*(IF(OR(H65="Sí",H65="Si",AC65=0),AC65*AR65+AD65*AV65,0)),0)/60,"")</f>
      </c>
      <c r="O65" s="13">
        <f>IF(T65=1,ROUND(1440*(IF(OR(H65="Sí",H65="Si",AC65=0),0,AC65*AR65+AD65*AV65)),0)/60,"")</f>
      </c>
      <c r="P65" s="13">
        <f>IF(T65=1,ROUND(1440*(IF(OR(H65="Sí",H65="Si",AC65=0),AC65*AS65+AD65*AW65,0)),0)/60,"")</f>
      </c>
      <c r="Q65" s="13">
        <f>IF(T65=1,ROUND(1440*(IF(OR(H65="Sí",H65="Si",AC65=0),0,AC65*AS65+AD65*AW65)),0)/60,"")</f>
      </c>
      <c r="R65" s="13">
        <f>IF(T65=1,ROUND(1440*(AC65*AT65+AD65*AX65),0)/60,"")</f>
      </c>
      <c r="S65" s="13">
        <f>IF(T65=1,ROUND(1440*(AC65*AU65+AD65*AY65),0)/60,"")</f>
      </c>
      <c r="T65">
        <f>IF(AND(ISNUMBER(E65),ISNUMBER(F65)),IF(AND(F65&gt;E65,YEAR(E65)=2026,(F65-E65)*1440&lt;=1140),1,0),0)</f>
      </c>
      <c r="U65">
        <f>IF(T65=1,MATCH(INT(E65),'Parámetros'!$A$5:$A$7,1),"")</f>
      </c>
      <c r="V65">
        <f>IF(T65=1,INDEX('Parámetros'!$C$5:$C$7,U65)/24,"")</f>
      </c>
      <c r="W65">
        <f>IF(T65=1,ROUND((F65-E65)*1440,0),"")</f>
      </c>
      <c r="X65">
        <f>IF(T65=1,MIN(N(G65),W65),"")</f>
      </c>
      <c r="Y65">
        <f>IF(T65=1,E65+(INT(W65/2)-INT(X65/2))/1440,"")</f>
      </c>
      <c r="Z65">
        <f>IF(T65=1,Y65+X65/1440,"")</f>
      </c>
      <c r="AA65">
        <f>IF(T65=1,MIN(F65,IF(E65+V65&lt;=Y65,E65+V65,E65+V65+X65/1440)),"")</f>
      </c>
      <c r="AB65">
        <f>IF(T65=1,INT(E65)+1,"")</f>
      </c>
      <c r="AC65">
        <f>IF(T65=1,IF(OR(WEEKDAY(AB65-1)=1,COUNTIF('Festivos 2026'!$A$5:$A$40,AB65-1)&gt;0),1,0),"")</f>
      </c>
      <c r="AD65">
        <f>IF(T65=1,IF(OR(WEEKDAY(AB65)=1,COUNTIF('Festivos 2026'!$A$5:$A$40,AB65)&gt;0),1,0),"")</f>
      </c>
      <c r="AE65">
        <f>IF(T65=1,IF(Z65&lt;=AA65,1,0),"")</f>
      </c>
      <c r="AF65">
        <f>IF(T65=1,MAX(0,MIN(AA65,AB65)-E65),"")</f>
      </c>
      <c r="AG65">
        <f>IF(T65=1,MAX(0,MIN(MIN(AA65,AB65),(AB65-1)+6/24)-E65)+MAX(0,MIN(AA65,AB65)-MAX(E65,(AB65-1)+19/24)),"")</f>
      </c>
      <c r="AH65">
        <f>IF(T65=1,MAX(0,AA65-MAX(E65,AB65)),"")</f>
      </c>
      <c r="AI65">
        <f>IF(T65=1,MAX(0,MIN(AA65,AB65+6/24)-MAX(E65,AB65))+MAX(0,AA65-MAX(MAX(E65,AB65),AB65+19/24)),"")</f>
      </c>
      <c r="AJ65">
        <f>IF(T65=1,MAX(0,MIN(F65,AB65)-AA65),"")</f>
      </c>
      <c r="AK65">
        <f>IF(T65=1,MAX(0,MIN(MIN(F65,AB65),(AB65-1)+6/24)-AA65)+MAX(0,MIN(F65,AB65)-MAX(AA65,(AB65-1)+19/24)),"")</f>
      </c>
      <c r="AL65">
        <f>IF(T65=1,MAX(0,F65-MAX(AA65,AB65)),"")</f>
      </c>
      <c r="AM65">
        <f>IF(T65=1,MAX(0,MIN(F65,AB65+6/24)-MAX(AA65,AB65))+MAX(0,F65-MAX(MAX(AA65,AB65),AB65+19/24)),"")</f>
      </c>
      <c r="AN65">
        <f>IF(T65=1,MAX(0,MIN(Z65,AB65)-Y65),"")</f>
      </c>
      <c r="AO65">
        <f>IF(T65=1,MAX(0,MIN(MIN(Z65,AB65),(AB65-1)+6/24)-Y65)+MAX(0,MIN(Z65,AB65)-MAX(Y65,(AB65-1)+19/24)),"")</f>
      </c>
      <c r="AP65">
        <f>IF(T65=1,MAX(0,Z65-MAX(Y65,AB65)),"")</f>
      </c>
      <c r="AQ65">
        <f>IF(T65=1,MAX(0,MIN(Z65,AB65+6/24)-MAX(Y65,AB65))+MAX(0,Z65-MAX(MAX(Y65,AB65),AB65+19/24)),"")</f>
      </c>
      <c r="AR65">
        <f>IF(T65=1,(AF65-AG65)-AE65*(AN65-AO65),"")</f>
      </c>
      <c r="AS65">
        <f>IF(T65=1,AG65-AE65*AO65,"")</f>
      </c>
      <c r="AT65">
        <f>IF(T65=1,(AJ65-AK65)-(1-AE65)*(AN65-AO65),"")</f>
      </c>
      <c r="AU65">
        <f>IF(T65=1,AK65-(1-AE65)*AO65,"")</f>
      </c>
      <c r="AV65">
        <f>IF(T65=1,(AH65-AI65)-AE65*(AP65-AQ65),"")</f>
      </c>
      <c r="AW65">
        <f>IF(T65=1,AI65-AE65*AQ65,"")</f>
      </c>
      <c r="AX65">
        <f>IF(T65=1,(AL65-AM65)-(1-AE65)*(AP65-AQ65),"")</f>
      </c>
      <c r="AY65">
        <f>IF(T65=1,AM65-(1-AE65)*AQ65,"")</f>
      </c>
    </row>
    <row r="66" spans="1:51" x14ac:dyDescent="0.25">
      <c r="A66" s="15"/>
      <c r="B66" s="15"/>
      <c r="C66" s="16"/>
      <c r="D66" s="11">
        <f>IF(J66="","",J66*(K66*INDEX('Parámetros'!$E$5:$E$7,U66)+L66*INDEX('Parámetros'!$F$5:$F$7,U66)+M66*INDEX('Parámetros'!$G$5:$G$7,U66)+N66*INDEX('Parámetros'!$H$5:$H$7,U66)+O66*INDEX('Parámetros'!$I$5:$I$7,U66)+P66*INDEX('Parámetros'!$J$5:$J$7,U66)+Q66*INDEX('Parámetros'!$K$5:$K$7,U66)+R66*INDEX('Parámetros'!$L$5:$L$7,U66)+S66*INDEX('Parámetros'!$M$5:$M$7,U66)))</f>
      </c>
      <c r="E66" s="17"/>
      <c r="F66" s="17"/>
      <c r="G66" s="15"/>
      <c r="H66" s="15"/>
      <c r="I66" s="13">
        <f>IF(AND(E66="",F66=""),"",IF(T66=1,(W66-X66)/60,"Revisa entrada y salida"))</f>
      </c>
      <c r="J66" s="14">
        <f>IF(OR(T66&lt;&gt;1,C66=""),"",C66/INDEX('Parámetros'!$D$5:$D$7,U66))</f>
      </c>
      <c r="K66" s="13">
        <f>IF(T66=1,ROUND(1440*((1-AC66)*AT66+(1-AD66)*AX66),0)/60,"")</f>
      </c>
      <c r="L66" s="13">
        <f>IF(T66=1,ROUND(1440*((1-AC66)*AU66+(1-AD66)*AY66),0)/60,"")</f>
      </c>
      <c r="M66" s="13">
        <f>IF(T66=1,ROUND(1440*((1-AC66)*AS66+(1-AD66)*AW66),0)/60,"")</f>
      </c>
      <c r="N66" s="13">
        <f>IF(T66=1,ROUND(1440*(IF(OR(H66="Sí",H66="Si",AC66=0),AC66*AR66+AD66*AV66,0)),0)/60,"")</f>
      </c>
      <c r="O66" s="13">
        <f>IF(T66=1,ROUND(1440*(IF(OR(H66="Sí",H66="Si",AC66=0),0,AC66*AR66+AD66*AV66)),0)/60,"")</f>
      </c>
      <c r="P66" s="13">
        <f>IF(T66=1,ROUND(1440*(IF(OR(H66="Sí",H66="Si",AC66=0),AC66*AS66+AD66*AW66,0)),0)/60,"")</f>
      </c>
      <c r="Q66" s="13">
        <f>IF(T66=1,ROUND(1440*(IF(OR(H66="Sí",H66="Si",AC66=0),0,AC66*AS66+AD66*AW66)),0)/60,"")</f>
      </c>
      <c r="R66" s="13">
        <f>IF(T66=1,ROUND(1440*(AC66*AT66+AD66*AX66),0)/60,"")</f>
      </c>
      <c r="S66" s="13">
        <f>IF(T66=1,ROUND(1440*(AC66*AU66+AD66*AY66),0)/60,"")</f>
      </c>
      <c r="T66">
        <f>IF(AND(ISNUMBER(E66),ISNUMBER(F66)),IF(AND(F66&gt;E66,YEAR(E66)=2026,(F66-E66)*1440&lt;=1140),1,0),0)</f>
      </c>
      <c r="U66">
        <f>IF(T66=1,MATCH(INT(E66),'Parámetros'!$A$5:$A$7,1),"")</f>
      </c>
      <c r="V66">
        <f>IF(T66=1,INDEX('Parámetros'!$C$5:$C$7,U66)/24,"")</f>
      </c>
      <c r="W66">
        <f>IF(T66=1,ROUND((F66-E66)*1440,0),"")</f>
      </c>
      <c r="X66">
        <f>IF(T66=1,MIN(N(G66),W66),"")</f>
      </c>
      <c r="Y66">
        <f>IF(T66=1,E66+(INT(W66/2)-INT(X66/2))/1440,"")</f>
      </c>
      <c r="Z66">
        <f>IF(T66=1,Y66+X66/1440,"")</f>
      </c>
      <c r="AA66">
        <f>IF(T66=1,MIN(F66,IF(E66+V66&lt;=Y66,E66+V66,E66+V66+X66/1440)),"")</f>
      </c>
      <c r="AB66">
        <f>IF(T66=1,INT(E66)+1,"")</f>
      </c>
      <c r="AC66">
        <f>IF(T66=1,IF(OR(WEEKDAY(AB66-1)=1,COUNTIF('Festivos 2026'!$A$5:$A$40,AB66-1)&gt;0),1,0),"")</f>
      </c>
      <c r="AD66">
        <f>IF(T66=1,IF(OR(WEEKDAY(AB66)=1,COUNTIF('Festivos 2026'!$A$5:$A$40,AB66)&gt;0),1,0),"")</f>
      </c>
      <c r="AE66">
        <f>IF(T66=1,IF(Z66&lt;=AA66,1,0),"")</f>
      </c>
      <c r="AF66">
        <f>IF(T66=1,MAX(0,MIN(AA66,AB66)-E66),"")</f>
      </c>
      <c r="AG66">
        <f>IF(T66=1,MAX(0,MIN(MIN(AA66,AB66),(AB66-1)+6/24)-E66)+MAX(0,MIN(AA66,AB66)-MAX(E66,(AB66-1)+19/24)),"")</f>
      </c>
      <c r="AH66">
        <f>IF(T66=1,MAX(0,AA66-MAX(E66,AB66)),"")</f>
      </c>
      <c r="AI66">
        <f>IF(T66=1,MAX(0,MIN(AA66,AB66+6/24)-MAX(E66,AB66))+MAX(0,AA66-MAX(MAX(E66,AB66),AB66+19/24)),"")</f>
      </c>
      <c r="AJ66">
        <f>IF(T66=1,MAX(0,MIN(F66,AB66)-AA66),"")</f>
      </c>
      <c r="AK66">
        <f>IF(T66=1,MAX(0,MIN(MIN(F66,AB66),(AB66-1)+6/24)-AA66)+MAX(0,MIN(F66,AB66)-MAX(AA66,(AB66-1)+19/24)),"")</f>
      </c>
      <c r="AL66">
        <f>IF(T66=1,MAX(0,F66-MAX(AA66,AB66)),"")</f>
      </c>
      <c r="AM66">
        <f>IF(T66=1,MAX(0,MIN(F66,AB66+6/24)-MAX(AA66,AB66))+MAX(0,F66-MAX(MAX(AA66,AB66),AB66+19/24)),"")</f>
      </c>
      <c r="AN66">
        <f>IF(T66=1,MAX(0,MIN(Z66,AB66)-Y66),"")</f>
      </c>
      <c r="AO66">
        <f>IF(T66=1,MAX(0,MIN(MIN(Z66,AB66),(AB66-1)+6/24)-Y66)+MAX(0,MIN(Z66,AB66)-MAX(Y66,(AB66-1)+19/24)),"")</f>
      </c>
      <c r="AP66">
        <f>IF(T66=1,MAX(0,Z66-MAX(Y66,AB66)),"")</f>
      </c>
      <c r="AQ66">
        <f>IF(T66=1,MAX(0,MIN(Z66,AB66+6/24)-MAX(Y66,AB66))+MAX(0,Z66-MAX(MAX(Y66,AB66),AB66+19/24)),"")</f>
      </c>
      <c r="AR66">
        <f>IF(T66=1,(AF66-AG66)-AE66*(AN66-AO66),"")</f>
      </c>
      <c r="AS66">
        <f>IF(T66=1,AG66-AE66*AO66,"")</f>
      </c>
      <c r="AT66">
        <f>IF(T66=1,(AJ66-AK66)-(1-AE66)*(AN66-AO66),"")</f>
      </c>
      <c r="AU66">
        <f>IF(T66=1,AK66-(1-AE66)*AO66,"")</f>
      </c>
      <c r="AV66">
        <f>IF(T66=1,(AH66-AI66)-AE66*(AP66-AQ66),"")</f>
      </c>
      <c r="AW66">
        <f>IF(T66=1,AI66-AE66*AQ66,"")</f>
      </c>
      <c r="AX66">
        <f>IF(T66=1,(AL66-AM66)-(1-AE66)*(AP66-AQ66),"")</f>
      </c>
      <c r="AY66">
        <f>IF(T66=1,AM66-(1-AE66)*AQ66,"")</f>
      </c>
    </row>
    <row r="67" spans="1:51" x14ac:dyDescent="0.25">
      <c r="A67" s="15"/>
      <c r="B67" s="15"/>
      <c r="C67" s="16"/>
      <c r="D67" s="11">
        <f>IF(J67="","",J67*(K67*INDEX('Parámetros'!$E$5:$E$7,U67)+L67*INDEX('Parámetros'!$F$5:$F$7,U67)+M67*INDEX('Parámetros'!$G$5:$G$7,U67)+N67*INDEX('Parámetros'!$H$5:$H$7,U67)+O67*INDEX('Parámetros'!$I$5:$I$7,U67)+P67*INDEX('Parámetros'!$J$5:$J$7,U67)+Q67*INDEX('Parámetros'!$K$5:$K$7,U67)+R67*INDEX('Parámetros'!$L$5:$L$7,U67)+S67*INDEX('Parámetros'!$M$5:$M$7,U67)))</f>
      </c>
      <c r="E67" s="17"/>
      <c r="F67" s="17"/>
      <c r="G67" s="15"/>
      <c r="H67" s="15"/>
      <c r="I67" s="13">
        <f>IF(AND(E67="",F67=""),"",IF(T67=1,(W67-X67)/60,"Revisa entrada y salida"))</f>
      </c>
      <c r="J67" s="14">
        <f>IF(OR(T67&lt;&gt;1,C67=""),"",C67/INDEX('Parámetros'!$D$5:$D$7,U67))</f>
      </c>
      <c r="K67" s="13">
        <f>IF(T67=1,ROUND(1440*((1-AC67)*AT67+(1-AD67)*AX67),0)/60,"")</f>
      </c>
      <c r="L67" s="13">
        <f>IF(T67=1,ROUND(1440*((1-AC67)*AU67+(1-AD67)*AY67),0)/60,"")</f>
      </c>
      <c r="M67" s="13">
        <f>IF(T67=1,ROUND(1440*((1-AC67)*AS67+(1-AD67)*AW67),0)/60,"")</f>
      </c>
      <c r="N67" s="13">
        <f>IF(T67=1,ROUND(1440*(IF(OR(H67="Sí",H67="Si",AC67=0),AC67*AR67+AD67*AV67,0)),0)/60,"")</f>
      </c>
      <c r="O67" s="13">
        <f>IF(T67=1,ROUND(1440*(IF(OR(H67="Sí",H67="Si",AC67=0),0,AC67*AR67+AD67*AV67)),0)/60,"")</f>
      </c>
      <c r="P67" s="13">
        <f>IF(T67=1,ROUND(1440*(IF(OR(H67="Sí",H67="Si",AC67=0),AC67*AS67+AD67*AW67,0)),0)/60,"")</f>
      </c>
      <c r="Q67" s="13">
        <f>IF(T67=1,ROUND(1440*(IF(OR(H67="Sí",H67="Si",AC67=0),0,AC67*AS67+AD67*AW67)),0)/60,"")</f>
      </c>
      <c r="R67" s="13">
        <f>IF(T67=1,ROUND(1440*(AC67*AT67+AD67*AX67),0)/60,"")</f>
      </c>
      <c r="S67" s="13">
        <f>IF(T67=1,ROUND(1440*(AC67*AU67+AD67*AY67),0)/60,"")</f>
      </c>
      <c r="T67">
        <f>IF(AND(ISNUMBER(E67),ISNUMBER(F67)),IF(AND(F67&gt;E67,YEAR(E67)=2026,(F67-E67)*1440&lt;=1140),1,0),0)</f>
      </c>
      <c r="U67">
        <f>IF(T67=1,MATCH(INT(E67),'Parámetros'!$A$5:$A$7,1),"")</f>
      </c>
      <c r="V67">
        <f>IF(T67=1,INDEX('Parámetros'!$C$5:$C$7,U67)/24,"")</f>
      </c>
      <c r="W67">
        <f>IF(T67=1,ROUND((F67-E67)*1440,0),"")</f>
      </c>
      <c r="X67">
        <f>IF(T67=1,MIN(N(G67),W67),"")</f>
      </c>
      <c r="Y67">
        <f>IF(T67=1,E67+(INT(W67/2)-INT(X67/2))/1440,"")</f>
      </c>
      <c r="Z67">
        <f>IF(T67=1,Y67+X67/1440,"")</f>
      </c>
      <c r="AA67">
        <f>IF(T67=1,MIN(F67,IF(E67+V67&lt;=Y67,E67+V67,E67+V67+X67/1440)),"")</f>
      </c>
      <c r="AB67">
        <f>IF(T67=1,INT(E67)+1,"")</f>
      </c>
      <c r="AC67">
        <f>IF(T67=1,IF(OR(WEEKDAY(AB67-1)=1,COUNTIF('Festivos 2026'!$A$5:$A$40,AB67-1)&gt;0),1,0),"")</f>
      </c>
      <c r="AD67">
        <f>IF(T67=1,IF(OR(WEEKDAY(AB67)=1,COUNTIF('Festivos 2026'!$A$5:$A$40,AB67)&gt;0),1,0),"")</f>
      </c>
      <c r="AE67">
        <f>IF(T67=1,IF(Z67&lt;=AA67,1,0),"")</f>
      </c>
      <c r="AF67">
        <f>IF(T67=1,MAX(0,MIN(AA67,AB67)-E67),"")</f>
      </c>
      <c r="AG67">
        <f>IF(T67=1,MAX(0,MIN(MIN(AA67,AB67),(AB67-1)+6/24)-E67)+MAX(0,MIN(AA67,AB67)-MAX(E67,(AB67-1)+19/24)),"")</f>
      </c>
      <c r="AH67">
        <f>IF(T67=1,MAX(0,AA67-MAX(E67,AB67)),"")</f>
      </c>
      <c r="AI67">
        <f>IF(T67=1,MAX(0,MIN(AA67,AB67+6/24)-MAX(E67,AB67))+MAX(0,AA67-MAX(MAX(E67,AB67),AB67+19/24)),"")</f>
      </c>
      <c r="AJ67">
        <f>IF(T67=1,MAX(0,MIN(F67,AB67)-AA67),"")</f>
      </c>
      <c r="AK67">
        <f>IF(T67=1,MAX(0,MIN(MIN(F67,AB67),(AB67-1)+6/24)-AA67)+MAX(0,MIN(F67,AB67)-MAX(AA67,(AB67-1)+19/24)),"")</f>
      </c>
      <c r="AL67">
        <f>IF(T67=1,MAX(0,F67-MAX(AA67,AB67)),"")</f>
      </c>
      <c r="AM67">
        <f>IF(T67=1,MAX(0,MIN(F67,AB67+6/24)-MAX(AA67,AB67))+MAX(0,F67-MAX(MAX(AA67,AB67),AB67+19/24)),"")</f>
      </c>
      <c r="AN67">
        <f>IF(T67=1,MAX(0,MIN(Z67,AB67)-Y67),"")</f>
      </c>
      <c r="AO67">
        <f>IF(T67=1,MAX(0,MIN(MIN(Z67,AB67),(AB67-1)+6/24)-Y67)+MAX(0,MIN(Z67,AB67)-MAX(Y67,(AB67-1)+19/24)),"")</f>
      </c>
      <c r="AP67">
        <f>IF(T67=1,MAX(0,Z67-MAX(Y67,AB67)),"")</f>
      </c>
      <c r="AQ67">
        <f>IF(T67=1,MAX(0,MIN(Z67,AB67+6/24)-MAX(Y67,AB67))+MAX(0,Z67-MAX(MAX(Y67,AB67),AB67+19/24)),"")</f>
      </c>
      <c r="AR67">
        <f>IF(T67=1,(AF67-AG67)-AE67*(AN67-AO67),"")</f>
      </c>
      <c r="AS67">
        <f>IF(T67=1,AG67-AE67*AO67,"")</f>
      </c>
      <c r="AT67">
        <f>IF(T67=1,(AJ67-AK67)-(1-AE67)*(AN67-AO67),"")</f>
      </c>
      <c r="AU67">
        <f>IF(T67=1,AK67-(1-AE67)*AO67,"")</f>
      </c>
      <c r="AV67">
        <f>IF(T67=1,(AH67-AI67)-AE67*(AP67-AQ67),"")</f>
      </c>
      <c r="AW67">
        <f>IF(T67=1,AI67-AE67*AQ67,"")</f>
      </c>
      <c r="AX67">
        <f>IF(T67=1,(AL67-AM67)-(1-AE67)*(AP67-AQ67),"")</f>
      </c>
      <c r="AY67">
        <f>IF(T67=1,AM67-(1-AE67)*AQ67,"")</f>
      </c>
    </row>
    <row r="68" spans="1:51" x14ac:dyDescent="0.25">
      <c r="A68" s="15"/>
      <c r="B68" s="15"/>
      <c r="C68" s="16"/>
      <c r="D68" s="11">
        <f>IF(J68="","",J68*(K68*INDEX('Parámetros'!$E$5:$E$7,U68)+L68*INDEX('Parámetros'!$F$5:$F$7,U68)+M68*INDEX('Parámetros'!$G$5:$G$7,U68)+N68*INDEX('Parámetros'!$H$5:$H$7,U68)+O68*INDEX('Parámetros'!$I$5:$I$7,U68)+P68*INDEX('Parámetros'!$J$5:$J$7,U68)+Q68*INDEX('Parámetros'!$K$5:$K$7,U68)+R68*INDEX('Parámetros'!$L$5:$L$7,U68)+S68*INDEX('Parámetros'!$M$5:$M$7,U68)))</f>
      </c>
      <c r="E68" s="17"/>
      <c r="F68" s="17"/>
      <c r="G68" s="15"/>
      <c r="H68" s="15"/>
      <c r="I68" s="13">
        <f>IF(AND(E68="",F68=""),"",IF(T68=1,(W68-X68)/60,"Revisa entrada y salida"))</f>
      </c>
      <c r="J68" s="14">
        <f>IF(OR(T68&lt;&gt;1,C68=""),"",C68/INDEX('Parámetros'!$D$5:$D$7,U68))</f>
      </c>
      <c r="K68" s="13">
        <f>IF(T68=1,ROUND(1440*((1-AC68)*AT68+(1-AD68)*AX68),0)/60,"")</f>
      </c>
      <c r="L68" s="13">
        <f>IF(T68=1,ROUND(1440*((1-AC68)*AU68+(1-AD68)*AY68),0)/60,"")</f>
      </c>
      <c r="M68" s="13">
        <f>IF(T68=1,ROUND(1440*((1-AC68)*AS68+(1-AD68)*AW68),0)/60,"")</f>
      </c>
      <c r="N68" s="13">
        <f>IF(T68=1,ROUND(1440*(IF(OR(H68="Sí",H68="Si",AC68=0),AC68*AR68+AD68*AV68,0)),0)/60,"")</f>
      </c>
      <c r="O68" s="13">
        <f>IF(T68=1,ROUND(1440*(IF(OR(H68="Sí",H68="Si",AC68=0),0,AC68*AR68+AD68*AV68)),0)/60,"")</f>
      </c>
      <c r="P68" s="13">
        <f>IF(T68=1,ROUND(1440*(IF(OR(H68="Sí",H68="Si",AC68=0),AC68*AS68+AD68*AW68,0)),0)/60,"")</f>
      </c>
      <c r="Q68" s="13">
        <f>IF(T68=1,ROUND(1440*(IF(OR(H68="Sí",H68="Si",AC68=0),0,AC68*AS68+AD68*AW68)),0)/60,"")</f>
      </c>
      <c r="R68" s="13">
        <f>IF(T68=1,ROUND(1440*(AC68*AT68+AD68*AX68),0)/60,"")</f>
      </c>
      <c r="S68" s="13">
        <f>IF(T68=1,ROUND(1440*(AC68*AU68+AD68*AY68),0)/60,"")</f>
      </c>
      <c r="T68">
        <f>IF(AND(ISNUMBER(E68),ISNUMBER(F68)),IF(AND(F68&gt;E68,YEAR(E68)=2026,(F68-E68)*1440&lt;=1140),1,0),0)</f>
      </c>
      <c r="U68">
        <f>IF(T68=1,MATCH(INT(E68),'Parámetros'!$A$5:$A$7,1),"")</f>
      </c>
      <c r="V68">
        <f>IF(T68=1,INDEX('Parámetros'!$C$5:$C$7,U68)/24,"")</f>
      </c>
      <c r="W68">
        <f>IF(T68=1,ROUND((F68-E68)*1440,0),"")</f>
      </c>
      <c r="X68">
        <f>IF(T68=1,MIN(N(G68),W68),"")</f>
      </c>
      <c r="Y68">
        <f>IF(T68=1,E68+(INT(W68/2)-INT(X68/2))/1440,"")</f>
      </c>
      <c r="Z68">
        <f>IF(T68=1,Y68+X68/1440,"")</f>
      </c>
      <c r="AA68">
        <f>IF(T68=1,MIN(F68,IF(E68+V68&lt;=Y68,E68+V68,E68+V68+X68/1440)),"")</f>
      </c>
      <c r="AB68">
        <f>IF(T68=1,INT(E68)+1,"")</f>
      </c>
      <c r="AC68">
        <f>IF(T68=1,IF(OR(WEEKDAY(AB68-1)=1,COUNTIF('Festivos 2026'!$A$5:$A$40,AB68-1)&gt;0),1,0),"")</f>
      </c>
      <c r="AD68">
        <f>IF(T68=1,IF(OR(WEEKDAY(AB68)=1,COUNTIF('Festivos 2026'!$A$5:$A$40,AB68)&gt;0),1,0),"")</f>
      </c>
      <c r="AE68">
        <f>IF(T68=1,IF(Z68&lt;=AA68,1,0),"")</f>
      </c>
      <c r="AF68">
        <f>IF(T68=1,MAX(0,MIN(AA68,AB68)-E68),"")</f>
      </c>
      <c r="AG68">
        <f>IF(T68=1,MAX(0,MIN(MIN(AA68,AB68),(AB68-1)+6/24)-E68)+MAX(0,MIN(AA68,AB68)-MAX(E68,(AB68-1)+19/24)),"")</f>
      </c>
      <c r="AH68">
        <f>IF(T68=1,MAX(0,AA68-MAX(E68,AB68)),"")</f>
      </c>
      <c r="AI68">
        <f>IF(T68=1,MAX(0,MIN(AA68,AB68+6/24)-MAX(E68,AB68))+MAX(0,AA68-MAX(MAX(E68,AB68),AB68+19/24)),"")</f>
      </c>
      <c r="AJ68">
        <f>IF(T68=1,MAX(0,MIN(F68,AB68)-AA68),"")</f>
      </c>
      <c r="AK68">
        <f>IF(T68=1,MAX(0,MIN(MIN(F68,AB68),(AB68-1)+6/24)-AA68)+MAX(0,MIN(F68,AB68)-MAX(AA68,(AB68-1)+19/24)),"")</f>
      </c>
      <c r="AL68">
        <f>IF(T68=1,MAX(0,F68-MAX(AA68,AB68)),"")</f>
      </c>
      <c r="AM68">
        <f>IF(T68=1,MAX(0,MIN(F68,AB68+6/24)-MAX(AA68,AB68))+MAX(0,F68-MAX(MAX(AA68,AB68),AB68+19/24)),"")</f>
      </c>
      <c r="AN68">
        <f>IF(T68=1,MAX(0,MIN(Z68,AB68)-Y68),"")</f>
      </c>
      <c r="AO68">
        <f>IF(T68=1,MAX(0,MIN(MIN(Z68,AB68),(AB68-1)+6/24)-Y68)+MAX(0,MIN(Z68,AB68)-MAX(Y68,(AB68-1)+19/24)),"")</f>
      </c>
      <c r="AP68">
        <f>IF(T68=1,MAX(0,Z68-MAX(Y68,AB68)),"")</f>
      </c>
      <c r="AQ68">
        <f>IF(T68=1,MAX(0,MIN(Z68,AB68+6/24)-MAX(Y68,AB68))+MAX(0,Z68-MAX(MAX(Y68,AB68),AB68+19/24)),"")</f>
      </c>
      <c r="AR68">
        <f>IF(T68=1,(AF68-AG68)-AE68*(AN68-AO68),"")</f>
      </c>
      <c r="AS68">
        <f>IF(T68=1,AG68-AE68*AO68,"")</f>
      </c>
      <c r="AT68">
        <f>IF(T68=1,(AJ68-AK68)-(1-AE68)*(AN68-AO68),"")</f>
      </c>
      <c r="AU68">
        <f>IF(T68=1,AK68-(1-AE68)*AO68,"")</f>
      </c>
      <c r="AV68">
        <f>IF(T68=1,(AH68-AI68)-AE68*(AP68-AQ68),"")</f>
      </c>
      <c r="AW68">
        <f>IF(T68=1,AI68-AE68*AQ68,"")</f>
      </c>
      <c r="AX68">
        <f>IF(T68=1,(AL68-AM68)-(1-AE68)*(AP68-AQ68),"")</f>
      </c>
      <c r="AY68">
        <f>IF(T68=1,AM68-(1-AE68)*AQ68,"")</f>
      </c>
    </row>
    <row r="69" spans="1:51" x14ac:dyDescent="0.25">
      <c r="A69" s="15"/>
      <c r="B69" s="15"/>
      <c r="C69" s="16"/>
      <c r="D69" s="11">
        <f>IF(J69="","",J69*(K69*INDEX('Parámetros'!$E$5:$E$7,U69)+L69*INDEX('Parámetros'!$F$5:$F$7,U69)+M69*INDEX('Parámetros'!$G$5:$G$7,U69)+N69*INDEX('Parámetros'!$H$5:$H$7,U69)+O69*INDEX('Parámetros'!$I$5:$I$7,U69)+P69*INDEX('Parámetros'!$J$5:$J$7,U69)+Q69*INDEX('Parámetros'!$K$5:$K$7,U69)+R69*INDEX('Parámetros'!$L$5:$L$7,U69)+S69*INDEX('Parámetros'!$M$5:$M$7,U69)))</f>
      </c>
      <c r="E69" s="17"/>
      <c r="F69" s="17"/>
      <c r="G69" s="15"/>
      <c r="H69" s="15"/>
      <c r="I69" s="13">
        <f>IF(AND(E69="",F69=""),"",IF(T69=1,(W69-X69)/60,"Revisa entrada y salida"))</f>
      </c>
      <c r="J69" s="14">
        <f>IF(OR(T69&lt;&gt;1,C69=""),"",C69/INDEX('Parámetros'!$D$5:$D$7,U69))</f>
      </c>
      <c r="K69" s="13">
        <f>IF(T69=1,ROUND(1440*((1-AC69)*AT69+(1-AD69)*AX69),0)/60,"")</f>
      </c>
      <c r="L69" s="13">
        <f>IF(T69=1,ROUND(1440*((1-AC69)*AU69+(1-AD69)*AY69),0)/60,"")</f>
      </c>
      <c r="M69" s="13">
        <f>IF(T69=1,ROUND(1440*((1-AC69)*AS69+(1-AD69)*AW69),0)/60,"")</f>
      </c>
      <c r="N69" s="13">
        <f>IF(T69=1,ROUND(1440*(IF(OR(H69="Sí",H69="Si",AC69=0),AC69*AR69+AD69*AV69,0)),0)/60,"")</f>
      </c>
      <c r="O69" s="13">
        <f>IF(T69=1,ROUND(1440*(IF(OR(H69="Sí",H69="Si",AC69=0),0,AC69*AR69+AD69*AV69)),0)/60,"")</f>
      </c>
      <c r="P69" s="13">
        <f>IF(T69=1,ROUND(1440*(IF(OR(H69="Sí",H69="Si",AC69=0),AC69*AS69+AD69*AW69,0)),0)/60,"")</f>
      </c>
      <c r="Q69" s="13">
        <f>IF(T69=1,ROUND(1440*(IF(OR(H69="Sí",H69="Si",AC69=0),0,AC69*AS69+AD69*AW69)),0)/60,"")</f>
      </c>
      <c r="R69" s="13">
        <f>IF(T69=1,ROUND(1440*(AC69*AT69+AD69*AX69),0)/60,"")</f>
      </c>
      <c r="S69" s="13">
        <f>IF(T69=1,ROUND(1440*(AC69*AU69+AD69*AY69),0)/60,"")</f>
      </c>
      <c r="T69">
        <f>IF(AND(ISNUMBER(E69),ISNUMBER(F69)),IF(AND(F69&gt;E69,YEAR(E69)=2026,(F69-E69)*1440&lt;=1140),1,0),0)</f>
      </c>
      <c r="U69">
        <f>IF(T69=1,MATCH(INT(E69),'Parámetros'!$A$5:$A$7,1),"")</f>
      </c>
      <c r="V69">
        <f>IF(T69=1,INDEX('Parámetros'!$C$5:$C$7,U69)/24,"")</f>
      </c>
      <c r="W69">
        <f>IF(T69=1,ROUND((F69-E69)*1440,0),"")</f>
      </c>
      <c r="X69">
        <f>IF(T69=1,MIN(N(G69),W69),"")</f>
      </c>
      <c r="Y69">
        <f>IF(T69=1,E69+(INT(W69/2)-INT(X69/2))/1440,"")</f>
      </c>
      <c r="Z69">
        <f>IF(T69=1,Y69+X69/1440,"")</f>
      </c>
      <c r="AA69">
        <f>IF(T69=1,MIN(F69,IF(E69+V69&lt;=Y69,E69+V69,E69+V69+X69/1440)),"")</f>
      </c>
      <c r="AB69">
        <f>IF(T69=1,INT(E69)+1,"")</f>
      </c>
      <c r="AC69">
        <f>IF(T69=1,IF(OR(WEEKDAY(AB69-1)=1,COUNTIF('Festivos 2026'!$A$5:$A$40,AB69-1)&gt;0),1,0),"")</f>
      </c>
      <c r="AD69">
        <f>IF(T69=1,IF(OR(WEEKDAY(AB69)=1,COUNTIF('Festivos 2026'!$A$5:$A$40,AB69)&gt;0),1,0),"")</f>
      </c>
      <c r="AE69">
        <f>IF(T69=1,IF(Z69&lt;=AA69,1,0),"")</f>
      </c>
      <c r="AF69">
        <f>IF(T69=1,MAX(0,MIN(AA69,AB69)-E69),"")</f>
      </c>
      <c r="AG69">
        <f>IF(T69=1,MAX(0,MIN(MIN(AA69,AB69),(AB69-1)+6/24)-E69)+MAX(0,MIN(AA69,AB69)-MAX(E69,(AB69-1)+19/24)),"")</f>
      </c>
      <c r="AH69">
        <f>IF(T69=1,MAX(0,AA69-MAX(E69,AB69)),"")</f>
      </c>
      <c r="AI69">
        <f>IF(T69=1,MAX(0,MIN(AA69,AB69+6/24)-MAX(E69,AB69))+MAX(0,AA69-MAX(MAX(E69,AB69),AB69+19/24)),"")</f>
      </c>
      <c r="AJ69">
        <f>IF(T69=1,MAX(0,MIN(F69,AB69)-AA69),"")</f>
      </c>
      <c r="AK69">
        <f>IF(T69=1,MAX(0,MIN(MIN(F69,AB69),(AB69-1)+6/24)-AA69)+MAX(0,MIN(F69,AB69)-MAX(AA69,(AB69-1)+19/24)),"")</f>
      </c>
      <c r="AL69">
        <f>IF(T69=1,MAX(0,F69-MAX(AA69,AB69)),"")</f>
      </c>
      <c r="AM69">
        <f>IF(T69=1,MAX(0,MIN(F69,AB69+6/24)-MAX(AA69,AB69))+MAX(0,F69-MAX(MAX(AA69,AB69),AB69+19/24)),"")</f>
      </c>
      <c r="AN69">
        <f>IF(T69=1,MAX(0,MIN(Z69,AB69)-Y69),"")</f>
      </c>
      <c r="AO69">
        <f>IF(T69=1,MAX(0,MIN(MIN(Z69,AB69),(AB69-1)+6/24)-Y69)+MAX(0,MIN(Z69,AB69)-MAX(Y69,(AB69-1)+19/24)),"")</f>
      </c>
      <c r="AP69">
        <f>IF(T69=1,MAX(0,Z69-MAX(Y69,AB69)),"")</f>
      </c>
      <c r="AQ69">
        <f>IF(T69=1,MAX(0,MIN(Z69,AB69+6/24)-MAX(Y69,AB69))+MAX(0,Z69-MAX(MAX(Y69,AB69),AB69+19/24)),"")</f>
      </c>
      <c r="AR69">
        <f>IF(T69=1,(AF69-AG69)-AE69*(AN69-AO69),"")</f>
      </c>
      <c r="AS69">
        <f>IF(T69=1,AG69-AE69*AO69,"")</f>
      </c>
      <c r="AT69">
        <f>IF(T69=1,(AJ69-AK69)-(1-AE69)*(AN69-AO69),"")</f>
      </c>
      <c r="AU69">
        <f>IF(T69=1,AK69-(1-AE69)*AO69,"")</f>
      </c>
      <c r="AV69">
        <f>IF(T69=1,(AH69-AI69)-AE69*(AP69-AQ69),"")</f>
      </c>
      <c r="AW69">
        <f>IF(T69=1,AI69-AE69*AQ69,"")</f>
      </c>
      <c r="AX69">
        <f>IF(T69=1,(AL69-AM69)-(1-AE69)*(AP69-AQ69),"")</f>
      </c>
      <c r="AY69">
        <f>IF(T69=1,AM69-(1-AE69)*AQ69,"")</f>
      </c>
    </row>
    <row r="70" spans="1:51" x14ac:dyDescent="0.25">
      <c r="A70" s="15"/>
      <c r="B70" s="15"/>
      <c r="C70" s="16"/>
      <c r="D70" s="11">
        <f>IF(J70="","",J70*(K70*INDEX('Parámetros'!$E$5:$E$7,U70)+L70*INDEX('Parámetros'!$F$5:$F$7,U70)+M70*INDEX('Parámetros'!$G$5:$G$7,U70)+N70*INDEX('Parámetros'!$H$5:$H$7,U70)+O70*INDEX('Parámetros'!$I$5:$I$7,U70)+P70*INDEX('Parámetros'!$J$5:$J$7,U70)+Q70*INDEX('Parámetros'!$K$5:$K$7,U70)+R70*INDEX('Parámetros'!$L$5:$L$7,U70)+S70*INDEX('Parámetros'!$M$5:$M$7,U70)))</f>
      </c>
      <c r="E70" s="17"/>
      <c r="F70" s="17"/>
      <c r="G70" s="15"/>
      <c r="H70" s="15"/>
      <c r="I70" s="13">
        <f>IF(AND(E70="",F70=""),"",IF(T70=1,(W70-X70)/60,"Revisa entrada y salida"))</f>
      </c>
      <c r="J70" s="14">
        <f>IF(OR(T70&lt;&gt;1,C70=""),"",C70/INDEX('Parámetros'!$D$5:$D$7,U70))</f>
      </c>
      <c r="K70" s="13">
        <f>IF(T70=1,ROUND(1440*((1-AC70)*AT70+(1-AD70)*AX70),0)/60,"")</f>
      </c>
      <c r="L70" s="13">
        <f>IF(T70=1,ROUND(1440*((1-AC70)*AU70+(1-AD70)*AY70),0)/60,"")</f>
      </c>
      <c r="M70" s="13">
        <f>IF(T70=1,ROUND(1440*((1-AC70)*AS70+(1-AD70)*AW70),0)/60,"")</f>
      </c>
      <c r="N70" s="13">
        <f>IF(T70=1,ROUND(1440*(IF(OR(H70="Sí",H70="Si",AC70=0),AC70*AR70+AD70*AV70,0)),0)/60,"")</f>
      </c>
      <c r="O70" s="13">
        <f>IF(T70=1,ROUND(1440*(IF(OR(H70="Sí",H70="Si",AC70=0),0,AC70*AR70+AD70*AV70)),0)/60,"")</f>
      </c>
      <c r="P70" s="13">
        <f>IF(T70=1,ROUND(1440*(IF(OR(H70="Sí",H70="Si",AC70=0),AC70*AS70+AD70*AW70,0)),0)/60,"")</f>
      </c>
      <c r="Q70" s="13">
        <f>IF(T70=1,ROUND(1440*(IF(OR(H70="Sí",H70="Si",AC70=0),0,AC70*AS70+AD70*AW70)),0)/60,"")</f>
      </c>
      <c r="R70" s="13">
        <f>IF(T70=1,ROUND(1440*(AC70*AT70+AD70*AX70),0)/60,"")</f>
      </c>
      <c r="S70" s="13">
        <f>IF(T70=1,ROUND(1440*(AC70*AU70+AD70*AY70),0)/60,"")</f>
      </c>
      <c r="T70">
        <f>IF(AND(ISNUMBER(E70),ISNUMBER(F70)),IF(AND(F70&gt;E70,YEAR(E70)=2026,(F70-E70)*1440&lt;=1140),1,0),0)</f>
      </c>
      <c r="U70">
        <f>IF(T70=1,MATCH(INT(E70),'Parámetros'!$A$5:$A$7,1),"")</f>
      </c>
      <c r="V70">
        <f>IF(T70=1,INDEX('Parámetros'!$C$5:$C$7,U70)/24,"")</f>
      </c>
      <c r="W70">
        <f>IF(T70=1,ROUND((F70-E70)*1440,0),"")</f>
      </c>
      <c r="X70">
        <f>IF(T70=1,MIN(N(G70),W70),"")</f>
      </c>
      <c r="Y70">
        <f>IF(T70=1,E70+(INT(W70/2)-INT(X70/2))/1440,"")</f>
      </c>
      <c r="Z70">
        <f>IF(T70=1,Y70+X70/1440,"")</f>
      </c>
      <c r="AA70">
        <f>IF(T70=1,MIN(F70,IF(E70+V70&lt;=Y70,E70+V70,E70+V70+X70/1440)),"")</f>
      </c>
      <c r="AB70">
        <f>IF(T70=1,INT(E70)+1,"")</f>
      </c>
      <c r="AC70">
        <f>IF(T70=1,IF(OR(WEEKDAY(AB70-1)=1,COUNTIF('Festivos 2026'!$A$5:$A$40,AB70-1)&gt;0),1,0),"")</f>
      </c>
      <c r="AD70">
        <f>IF(T70=1,IF(OR(WEEKDAY(AB70)=1,COUNTIF('Festivos 2026'!$A$5:$A$40,AB70)&gt;0),1,0),"")</f>
      </c>
      <c r="AE70">
        <f>IF(T70=1,IF(Z70&lt;=AA70,1,0),"")</f>
      </c>
      <c r="AF70">
        <f>IF(T70=1,MAX(0,MIN(AA70,AB70)-E70),"")</f>
      </c>
      <c r="AG70">
        <f>IF(T70=1,MAX(0,MIN(MIN(AA70,AB70),(AB70-1)+6/24)-E70)+MAX(0,MIN(AA70,AB70)-MAX(E70,(AB70-1)+19/24)),"")</f>
      </c>
      <c r="AH70">
        <f>IF(T70=1,MAX(0,AA70-MAX(E70,AB70)),"")</f>
      </c>
      <c r="AI70">
        <f>IF(T70=1,MAX(0,MIN(AA70,AB70+6/24)-MAX(E70,AB70))+MAX(0,AA70-MAX(MAX(E70,AB70),AB70+19/24)),"")</f>
      </c>
      <c r="AJ70">
        <f>IF(T70=1,MAX(0,MIN(F70,AB70)-AA70),"")</f>
      </c>
      <c r="AK70">
        <f>IF(T70=1,MAX(0,MIN(MIN(F70,AB70),(AB70-1)+6/24)-AA70)+MAX(0,MIN(F70,AB70)-MAX(AA70,(AB70-1)+19/24)),"")</f>
      </c>
      <c r="AL70">
        <f>IF(T70=1,MAX(0,F70-MAX(AA70,AB70)),"")</f>
      </c>
      <c r="AM70">
        <f>IF(T70=1,MAX(0,MIN(F70,AB70+6/24)-MAX(AA70,AB70))+MAX(0,F70-MAX(MAX(AA70,AB70),AB70+19/24)),"")</f>
      </c>
      <c r="AN70">
        <f>IF(T70=1,MAX(0,MIN(Z70,AB70)-Y70),"")</f>
      </c>
      <c r="AO70">
        <f>IF(T70=1,MAX(0,MIN(MIN(Z70,AB70),(AB70-1)+6/24)-Y70)+MAX(0,MIN(Z70,AB70)-MAX(Y70,(AB70-1)+19/24)),"")</f>
      </c>
      <c r="AP70">
        <f>IF(T70=1,MAX(0,Z70-MAX(Y70,AB70)),"")</f>
      </c>
      <c r="AQ70">
        <f>IF(T70=1,MAX(0,MIN(Z70,AB70+6/24)-MAX(Y70,AB70))+MAX(0,Z70-MAX(MAX(Y70,AB70),AB70+19/24)),"")</f>
      </c>
      <c r="AR70">
        <f>IF(T70=1,(AF70-AG70)-AE70*(AN70-AO70),"")</f>
      </c>
      <c r="AS70">
        <f>IF(T70=1,AG70-AE70*AO70,"")</f>
      </c>
      <c r="AT70">
        <f>IF(T70=1,(AJ70-AK70)-(1-AE70)*(AN70-AO70),"")</f>
      </c>
      <c r="AU70">
        <f>IF(T70=1,AK70-(1-AE70)*AO70,"")</f>
      </c>
      <c r="AV70">
        <f>IF(T70=1,(AH70-AI70)-AE70*(AP70-AQ70),"")</f>
      </c>
      <c r="AW70">
        <f>IF(T70=1,AI70-AE70*AQ70,"")</f>
      </c>
      <c r="AX70">
        <f>IF(T70=1,(AL70-AM70)-(1-AE70)*(AP70-AQ70),"")</f>
      </c>
      <c r="AY70">
        <f>IF(T70=1,AM70-(1-AE70)*AQ70,"")</f>
      </c>
    </row>
    <row r="71" spans="1:51" x14ac:dyDescent="0.25">
      <c r="A71" s="15"/>
      <c r="B71" s="15"/>
      <c r="C71" s="16"/>
      <c r="D71" s="11">
        <f>IF(J71="","",J71*(K71*INDEX('Parámetros'!$E$5:$E$7,U71)+L71*INDEX('Parámetros'!$F$5:$F$7,U71)+M71*INDEX('Parámetros'!$G$5:$G$7,U71)+N71*INDEX('Parámetros'!$H$5:$H$7,U71)+O71*INDEX('Parámetros'!$I$5:$I$7,U71)+P71*INDEX('Parámetros'!$J$5:$J$7,U71)+Q71*INDEX('Parámetros'!$K$5:$K$7,U71)+R71*INDEX('Parámetros'!$L$5:$L$7,U71)+S71*INDEX('Parámetros'!$M$5:$M$7,U71)))</f>
      </c>
      <c r="E71" s="17"/>
      <c r="F71" s="17"/>
      <c r="G71" s="15"/>
      <c r="H71" s="15"/>
      <c r="I71" s="13">
        <f>IF(AND(E71="",F71=""),"",IF(T71=1,(W71-X71)/60,"Revisa entrada y salida"))</f>
      </c>
      <c r="J71" s="14">
        <f>IF(OR(T71&lt;&gt;1,C71=""),"",C71/INDEX('Parámetros'!$D$5:$D$7,U71))</f>
      </c>
      <c r="K71" s="13">
        <f>IF(T71=1,ROUND(1440*((1-AC71)*AT71+(1-AD71)*AX71),0)/60,"")</f>
      </c>
      <c r="L71" s="13">
        <f>IF(T71=1,ROUND(1440*((1-AC71)*AU71+(1-AD71)*AY71),0)/60,"")</f>
      </c>
      <c r="M71" s="13">
        <f>IF(T71=1,ROUND(1440*((1-AC71)*AS71+(1-AD71)*AW71),0)/60,"")</f>
      </c>
      <c r="N71" s="13">
        <f>IF(T71=1,ROUND(1440*(IF(OR(H71="Sí",H71="Si",AC71=0),AC71*AR71+AD71*AV71,0)),0)/60,"")</f>
      </c>
      <c r="O71" s="13">
        <f>IF(T71=1,ROUND(1440*(IF(OR(H71="Sí",H71="Si",AC71=0),0,AC71*AR71+AD71*AV71)),0)/60,"")</f>
      </c>
      <c r="P71" s="13">
        <f>IF(T71=1,ROUND(1440*(IF(OR(H71="Sí",H71="Si",AC71=0),AC71*AS71+AD71*AW71,0)),0)/60,"")</f>
      </c>
      <c r="Q71" s="13">
        <f>IF(T71=1,ROUND(1440*(IF(OR(H71="Sí",H71="Si",AC71=0),0,AC71*AS71+AD71*AW71)),0)/60,"")</f>
      </c>
      <c r="R71" s="13">
        <f>IF(T71=1,ROUND(1440*(AC71*AT71+AD71*AX71),0)/60,"")</f>
      </c>
      <c r="S71" s="13">
        <f>IF(T71=1,ROUND(1440*(AC71*AU71+AD71*AY71),0)/60,"")</f>
      </c>
      <c r="T71">
        <f>IF(AND(ISNUMBER(E71),ISNUMBER(F71)),IF(AND(F71&gt;E71,YEAR(E71)=2026,(F71-E71)*1440&lt;=1140),1,0),0)</f>
      </c>
      <c r="U71">
        <f>IF(T71=1,MATCH(INT(E71),'Parámetros'!$A$5:$A$7,1),"")</f>
      </c>
      <c r="V71">
        <f>IF(T71=1,INDEX('Parámetros'!$C$5:$C$7,U71)/24,"")</f>
      </c>
      <c r="W71">
        <f>IF(T71=1,ROUND((F71-E71)*1440,0),"")</f>
      </c>
      <c r="X71">
        <f>IF(T71=1,MIN(N(G71),W71),"")</f>
      </c>
      <c r="Y71">
        <f>IF(T71=1,E71+(INT(W71/2)-INT(X71/2))/1440,"")</f>
      </c>
      <c r="Z71">
        <f>IF(T71=1,Y71+X71/1440,"")</f>
      </c>
      <c r="AA71">
        <f>IF(T71=1,MIN(F71,IF(E71+V71&lt;=Y71,E71+V71,E71+V71+X71/1440)),"")</f>
      </c>
      <c r="AB71">
        <f>IF(T71=1,INT(E71)+1,"")</f>
      </c>
      <c r="AC71">
        <f>IF(T71=1,IF(OR(WEEKDAY(AB71-1)=1,COUNTIF('Festivos 2026'!$A$5:$A$40,AB71-1)&gt;0),1,0),"")</f>
      </c>
      <c r="AD71">
        <f>IF(T71=1,IF(OR(WEEKDAY(AB71)=1,COUNTIF('Festivos 2026'!$A$5:$A$40,AB71)&gt;0),1,0),"")</f>
      </c>
      <c r="AE71">
        <f>IF(T71=1,IF(Z71&lt;=AA71,1,0),"")</f>
      </c>
      <c r="AF71">
        <f>IF(T71=1,MAX(0,MIN(AA71,AB71)-E71),"")</f>
      </c>
      <c r="AG71">
        <f>IF(T71=1,MAX(0,MIN(MIN(AA71,AB71),(AB71-1)+6/24)-E71)+MAX(0,MIN(AA71,AB71)-MAX(E71,(AB71-1)+19/24)),"")</f>
      </c>
      <c r="AH71">
        <f>IF(T71=1,MAX(0,AA71-MAX(E71,AB71)),"")</f>
      </c>
      <c r="AI71">
        <f>IF(T71=1,MAX(0,MIN(AA71,AB71+6/24)-MAX(E71,AB71))+MAX(0,AA71-MAX(MAX(E71,AB71),AB71+19/24)),"")</f>
      </c>
      <c r="AJ71">
        <f>IF(T71=1,MAX(0,MIN(F71,AB71)-AA71),"")</f>
      </c>
      <c r="AK71">
        <f>IF(T71=1,MAX(0,MIN(MIN(F71,AB71),(AB71-1)+6/24)-AA71)+MAX(0,MIN(F71,AB71)-MAX(AA71,(AB71-1)+19/24)),"")</f>
      </c>
      <c r="AL71">
        <f>IF(T71=1,MAX(0,F71-MAX(AA71,AB71)),"")</f>
      </c>
      <c r="AM71">
        <f>IF(T71=1,MAX(0,MIN(F71,AB71+6/24)-MAX(AA71,AB71))+MAX(0,F71-MAX(MAX(AA71,AB71),AB71+19/24)),"")</f>
      </c>
      <c r="AN71">
        <f>IF(T71=1,MAX(0,MIN(Z71,AB71)-Y71),"")</f>
      </c>
      <c r="AO71">
        <f>IF(T71=1,MAX(0,MIN(MIN(Z71,AB71),(AB71-1)+6/24)-Y71)+MAX(0,MIN(Z71,AB71)-MAX(Y71,(AB71-1)+19/24)),"")</f>
      </c>
      <c r="AP71">
        <f>IF(T71=1,MAX(0,Z71-MAX(Y71,AB71)),"")</f>
      </c>
      <c r="AQ71">
        <f>IF(T71=1,MAX(0,MIN(Z71,AB71+6/24)-MAX(Y71,AB71))+MAX(0,Z71-MAX(MAX(Y71,AB71),AB71+19/24)),"")</f>
      </c>
      <c r="AR71">
        <f>IF(T71=1,(AF71-AG71)-AE71*(AN71-AO71),"")</f>
      </c>
      <c r="AS71">
        <f>IF(T71=1,AG71-AE71*AO71,"")</f>
      </c>
      <c r="AT71">
        <f>IF(T71=1,(AJ71-AK71)-(1-AE71)*(AN71-AO71),"")</f>
      </c>
      <c r="AU71">
        <f>IF(T71=1,AK71-(1-AE71)*AO71,"")</f>
      </c>
      <c r="AV71">
        <f>IF(T71=1,(AH71-AI71)-AE71*(AP71-AQ71),"")</f>
      </c>
      <c r="AW71">
        <f>IF(T71=1,AI71-AE71*AQ71,"")</f>
      </c>
      <c r="AX71">
        <f>IF(T71=1,(AL71-AM71)-(1-AE71)*(AP71-AQ71),"")</f>
      </c>
      <c r="AY71">
        <f>IF(T71=1,AM71-(1-AE71)*AQ71,"")</f>
      </c>
    </row>
    <row r="72" spans="1:51" x14ac:dyDescent="0.25">
      <c r="A72" s="15"/>
      <c r="B72" s="15"/>
      <c r="C72" s="16"/>
      <c r="D72" s="11">
        <f>IF(J72="","",J72*(K72*INDEX('Parámetros'!$E$5:$E$7,U72)+L72*INDEX('Parámetros'!$F$5:$F$7,U72)+M72*INDEX('Parámetros'!$G$5:$G$7,U72)+N72*INDEX('Parámetros'!$H$5:$H$7,U72)+O72*INDEX('Parámetros'!$I$5:$I$7,U72)+P72*INDEX('Parámetros'!$J$5:$J$7,U72)+Q72*INDEX('Parámetros'!$K$5:$K$7,U72)+R72*INDEX('Parámetros'!$L$5:$L$7,U72)+S72*INDEX('Parámetros'!$M$5:$M$7,U72)))</f>
      </c>
      <c r="E72" s="17"/>
      <c r="F72" s="17"/>
      <c r="G72" s="15"/>
      <c r="H72" s="15"/>
      <c r="I72" s="13">
        <f>IF(AND(E72="",F72=""),"",IF(T72=1,(W72-X72)/60,"Revisa entrada y salida"))</f>
      </c>
      <c r="J72" s="14">
        <f>IF(OR(T72&lt;&gt;1,C72=""),"",C72/INDEX('Parámetros'!$D$5:$D$7,U72))</f>
      </c>
      <c r="K72" s="13">
        <f>IF(T72=1,ROUND(1440*((1-AC72)*AT72+(1-AD72)*AX72),0)/60,"")</f>
      </c>
      <c r="L72" s="13">
        <f>IF(T72=1,ROUND(1440*((1-AC72)*AU72+(1-AD72)*AY72),0)/60,"")</f>
      </c>
      <c r="M72" s="13">
        <f>IF(T72=1,ROUND(1440*((1-AC72)*AS72+(1-AD72)*AW72),0)/60,"")</f>
      </c>
      <c r="N72" s="13">
        <f>IF(T72=1,ROUND(1440*(IF(OR(H72="Sí",H72="Si",AC72=0),AC72*AR72+AD72*AV72,0)),0)/60,"")</f>
      </c>
      <c r="O72" s="13">
        <f>IF(T72=1,ROUND(1440*(IF(OR(H72="Sí",H72="Si",AC72=0),0,AC72*AR72+AD72*AV72)),0)/60,"")</f>
      </c>
      <c r="P72" s="13">
        <f>IF(T72=1,ROUND(1440*(IF(OR(H72="Sí",H72="Si",AC72=0),AC72*AS72+AD72*AW72,0)),0)/60,"")</f>
      </c>
      <c r="Q72" s="13">
        <f>IF(T72=1,ROUND(1440*(IF(OR(H72="Sí",H72="Si",AC72=0),0,AC72*AS72+AD72*AW72)),0)/60,"")</f>
      </c>
      <c r="R72" s="13">
        <f>IF(T72=1,ROUND(1440*(AC72*AT72+AD72*AX72),0)/60,"")</f>
      </c>
      <c r="S72" s="13">
        <f>IF(T72=1,ROUND(1440*(AC72*AU72+AD72*AY72),0)/60,"")</f>
      </c>
      <c r="T72">
        <f>IF(AND(ISNUMBER(E72),ISNUMBER(F72)),IF(AND(F72&gt;E72,YEAR(E72)=2026,(F72-E72)*1440&lt;=1140),1,0),0)</f>
      </c>
      <c r="U72">
        <f>IF(T72=1,MATCH(INT(E72),'Parámetros'!$A$5:$A$7,1),"")</f>
      </c>
      <c r="V72">
        <f>IF(T72=1,INDEX('Parámetros'!$C$5:$C$7,U72)/24,"")</f>
      </c>
      <c r="W72">
        <f>IF(T72=1,ROUND((F72-E72)*1440,0),"")</f>
      </c>
      <c r="X72">
        <f>IF(T72=1,MIN(N(G72),W72),"")</f>
      </c>
      <c r="Y72">
        <f>IF(T72=1,E72+(INT(W72/2)-INT(X72/2))/1440,"")</f>
      </c>
      <c r="Z72">
        <f>IF(T72=1,Y72+X72/1440,"")</f>
      </c>
      <c r="AA72">
        <f>IF(T72=1,MIN(F72,IF(E72+V72&lt;=Y72,E72+V72,E72+V72+X72/1440)),"")</f>
      </c>
      <c r="AB72">
        <f>IF(T72=1,INT(E72)+1,"")</f>
      </c>
      <c r="AC72">
        <f>IF(T72=1,IF(OR(WEEKDAY(AB72-1)=1,COUNTIF('Festivos 2026'!$A$5:$A$40,AB72-1)&gt;0),1,0),"")</f>
      </c>
      <c r="AD72">
        <f>IF(T72=1,IF(OR(WEEKDAY(AB72)=1,COUNTIF('Festivos 2026'!$A$5:$A$40,AB72)&gt;0),1,0),"")</f>
      </c>
      <c r="AE72">
        <f>IF(T72=1,IF(Z72&lt;=AA72,1,0),"")</f>
      </c>
      <c r="AF72">
        <f>IF(T72=1,MAX(0,MIN(AA72,AB72)-E72),"")</f>
      </c>
      <c r="AG72">
        <f>IF(T72=1,MAX(0,MIN(MIN(AA72,AB72),(AB72-1)+6/24)-E72)+MAX(0,MIN(AA72,AB72)-MAX(E72,(AB72-1)+19/24)),"")</f>
      </c>
      <c r="AH72">
        <f>IF(T72=1,MAX(0,AA72-MAX(E72,AB72)),"")</f>
      </c>
      <c r="AI72">
        <f>IF(T72=1,MAX(0,MIN(AA72,AB72+6/24)-MAX(E72,AB72))+MAX(0,AA72-MAX(MAX(E72,AB72),AB72+19/24)),"")</f>
      </c>
      <c r="AJ72">
        <f>IF(T72=1,MAX(0,MIN(F72,AB72)-AA72),"")</f>
      </c>
      <c r="AK72">
        <f>IF(T72=1,MAX(0,MIN(MIN(F72,AB72),(AB72-1)+6/24)-AA72)+MAX(0,MIN(F72,AB72)-MAX(AA72,(AB72-1)+19/24)),"")</f>
      </c>
      <c r="AL72">
        <f>IF(T72=1,MAX(0,F72-MAX(AA72,AB72)),"")</f>
      </c>
      <c r="AM72">
        <f>IF(T72=1,MAX(0,MIN(F72,AB72+6/24)-MAX(AA72,AB72))+MAX(0,F72-MAX(MAX(AA72,AB72),AB72+19/24)),"")</f>
      </c>
      <c r="AN72">
        <f>IF(T72=1,MAX(0,MIN(Z72,AB72)-Y72),"")</f>
      </c>
      <c r="AO72">
        <f>IF(T72=1,MAX(0,MIN(MIN(Z72,AB72),(AB72-1)+6/24)-Y72)+MAX(0,MIN(Z72,AB72)-MAX(Y72,(AB72-1)+19/24)),"")</f>
      </c>
      <c r="AP72">
        <f>IF(T72=1,MAX(0,Z72-MAX(Y72,AB72)),"")</f>
      </c>
      <c r="AQ72">
        <f>IF(T72=1,MAX(0,MIN(Z72,AB72+6/24)-MAX(Y72,AB72))+MAX(0,Z72-MAX(MAX(Y72,AB72),AB72+19/24)),"")</f>
      </c>
      <c r="AR72">
        <f>IF(T72=1,(AF72-AG72)-AE72*(AN72-AO72),"")</f>
      </c>
      <c r="AS72">
        <f>IF(T72=1,AG72-AE72*AO72,"")</f>
      </c>
      <c r="AT72">
        <f>IF(T72=1,(AJ72-AK72)-(1-AE72)*(AN72-AO72),"")</f>
      </c>
      <c r="AU72">
        <f>IF(T72=1,AK72-(1-AE72)*AO72,"")</f>
      </c>
      <c r="AV72">
        <f>IF(T72=1,(AH72-AI72)-AE72*(AP72-AQ72),"")</f>
      </c>
      <c r="AW72">
        <f>IF(T72=1,AI72-AE72*AQ72,"")</f>
      </c>
      <c r="AX72">
        <f>IF(T72=1,(AL72-AM72)-(1-AE72)*(AP72-AQ72),"")</f>
      </c>
      <c r="AY72">
        <f>IF(T72=1,AM72-(1-AE72)*AQ72,"")</f>
      </c>
    </row>
    <row r="73" spans="1:51" x14ac:dyDescent="0.25">
      <c r="A73" s="15"/>
      <c r="B73" s="15"/>
      <c r="C73" s="16"/>
      <c r="D73" s="11">
        <f>IF(J73="","",J73*(K73*INDEX('Parámetros'!$E$5:$E$7,U73)+L73*INDEX('Parámetros'!$F$5:$F$7,U73)+M73*INDEX('Parámetros'!$G$5:$G$7,U73)+N73*INDEX('Parámetros'!$H$5:$H$7,U73)+O73*INDEX('Parámetros'!$I$5:$I$7,U73)+P73*INDEX('Parámetros'!$J$5:$J$7,U73)+Q73*INDEX('Parámetros'!$K$5:$K$7,U73)+R73*INDEX('Parámetros'!$L$5:$L$7,U73)+S73*INDEX('Parámetros'!$M$5:$M$7,U73)))</f>
      </c>
      <c r="E73" s="17"/>
      <c r="F73" s="17"/>
      <c r="G73" s="15"/>
      <c r="H73" s="15"/>
      <c r="I73" s="13">
        <f>IF(AND(E73="",F73=""),"",IF(T73=1,(W73-X73)/60,"Revisa entrada y salida"))</f>
      </c>
      <c r="J73" s="14">
        <f>IF(OR(T73&lt;&gt;1,C73=""),"",C73/INDEX('Parámetros'!$D$5:$D$7,U73))</f>
      </c>
      <c r="K73" s="13">
        <f>IF(T73=1,ROUND(1440*((1-AC73)*AT73+(1-AD73)*AX73),0)/60,"")</f>
      </c>
      <c r="L73" s="13">
        <f>IF(T73=1,ROUND(1440*((1-AC73)*AU73+(1-AD73)*AY73),0)/60,"")</f>
      </c>
      <c r="M73" s="13">
        <f>IF(T73=1,ROUND(1440*((1-AC73)*AS73+(1-AD73)*AW73),0)/60,"")</f>
      </c>
      <c r="N73" s="13">
        <f>IF(T73=1,ROUND(1440*(IF(OR(H73="Sí",H73="Si",AC73=0),AC73*AR73+AD73*AV73,0)),0)/60,"")</f>
      </c>
      <c r="O73" s="13">
        <f>IF(T73=1,ROUND(1440*(IF(OR(H73="Sí",H73="Si",AC73=0),0,AC73*AR73+AD73*AV73)),0)/60,"")</f>
      </c>
      <c r="P73" s="13">
        <f>IF(T73=1,ROUND(1440*(IF(OR(H73="Sí",H73="Si",AC73=0),AC73*AS73+AD73*AW73,0)),0)/60,"")</f>
      </c>
      <c r="Q73" s="13">
        <f>IF(T73=1,ROUND(1440*(IF(OR(H73="Sí",H73="Si",AC73=0),0,AC73*AS73+AD73*AW73)),0)/60,"")</f>
      </c>
      <c r="R73" s="13">
        <f>IF(T73=1,ROUND(1440*(AC73*AT73+AD73*AX73),0)/60,"")</f>
      </c>
      <c r="S73" s="13">
        <f>IF(T73=1,ROUND(1440*(AC73*AU73+AD73*AY73),0)/60,"")</f>
      </c>
      <c r="T73">
        <f>IF(AND(ISNUMBER(E73),ISNUMBER(F73)),IF(AND(F73&gt;E73,YEAR(E73)=2026,(F73-E73)*1440&lt;=1140),1,0),0)</f>
      </c>
      <c r="U73">
        <f>IF(T73=1,MATCH(INT(E73),'Parámetros'!$A$5:$A$7,1),"")</f>
      </c>
      <c r="V73">
        <f>IF(T73=1,INDEX('Parámetros'!$C$5:$C$7,U73)/24,"")</f>
      </c>
      <c r="W73">
        <f>IF(T73=1,ROUND((F73-E73)*1440,0),"")</f>
      </c>
      <c r="X73">
        <f>IF(T73=1,MIN(N(G73),W73),"")</f>
      </c>
      <c r="Y73">
        <f>IF(T73=1,E73+(INT(W73/2)-INT(X73/2))/1440,"")</f>
      </c>
      <c r="Z73">
        <f>IF(T73=1,Y73+X73/1440,"")</f>
      </c>
      <c r="AA73">
        <f>IF(T73=1,MIN(F73,IF(E73+V73&lt;=Y73,E73+V73,E73+V73+X73/1440)),"")</f>
      </c>
      <c r="AB73">
        <f>IF(T73=1,INT(E73)+1,"")</f>
      </c>
      <c r="AC73">
        <f>IF(T73=1,IF(OR(WEEKDAY(AB73-1)=1,COUNTIF('Festivos 2026'!$A$5:$A$40,AB73-1)&gt;0),1,0),"")</f>
      </c>
      <c r="AD73">
        <f>IF(T73=1,IF(OR(WEEKDAY(AB73)=1,COUNTIF('Festivos 2026'!$A$5:$A$40,AB73)&gt;0),1,0),"")</f>
      </c>
      <c r="AE73">
        <f>IF(T73=1,IF(Z73&lt;=AA73,1,0),"")</f>
      </c>
      <c r="AF73">
        <f>IF(T73=1,MAX(0,MIN(AA73,AB73)-E73),"")</f>
      </c>
      <c r="AG73">
        <f>IF(T73=1,MAX(0,MIN(MIN(AA73,AB73),(AB73-1)+6/24)-E73)+MAX(0,MIN(AA73,AB73)-MAX(E73,(AB73-1)+19/24)),"")</f>
      </c>
      <c r="AH73">
        <f>IF(T73=1,MAX(0,AA73-MAX(E73,AB73)),"")</f>
      </c>
      <c r="AI73">
        <f>IF(T73=1,MAX(0,MIN(AA73,AB73+6/24)-MAX(E73,AB73))+MAX(0,AA73-MAX(MAX(E73,AB73),AB73+19/24)),"")</f>
      </c>
      <c r="AJ73">
        <f>IF(T73=1,MAX(0,MIN(F73,AB73)-AA73),"")</f>
      </c>
      <c r="AK73">
        <f>IF(T73=1,MAX(0,MIN(MIN(F73,AB73),(AB73-1)+6/24)-AA73)+MAX(0,MIN(F73,AB73)-MAX(AA73,(AB73-1)+19/24)),"")</f>
      </c>
      <c r="AL73">
        <f>IF(T73=1,MAX(0,F73-MAX(AA73,AB73)),"")</f>
      </c>
      <c r="AM73">
        <f>IF(T73=1,MAX(0,MIN(F73,AB73+6/24)-MAX(AA73,AB73))+MAX(0,F73-MAX(MAX(AA73,AB73),AB73+19/24)),"")</f>
      </c>
      <c r="AN73">
        <f>IF(T73=1,MAX(0,MIN(Z73,AB73)-Y73),"")</f>
      </c>
      <c r="AO73">
        <f>IF(T73=1,MAX(0,MIN(MIN(Z73,AB73),(AB73-1)+6/24)-Y73)+MAX(0,MIN(Z73,AB73)-MAX(Y73,(AB73-1)+19/24)),"")</f>
      </c>
      <c r="AP73">
        <f>IF(T73=1,MAX(0,Z73-MAX(Y73,AB73)),"")</f>
      </c>
      <c r="AQ73">
        <f>IF(T73=1,MAX(0,MIN(Z73,AB73+6/24)-MAX(Y73,AB73))+MAX(0,Z73-MAX(MAX(Y73,AB73),AB73+19/24)),"")</f>
      </c>
      <c r="AR73">
        <f>IF(T73=1,(AF73-AG73)-AE73*(AN73-AO73),"")</f>
      </c>
      <c r="AS73">
        <f>IF(T73=1,AG73-AE73*AO73,"")</f>
      </c>
      <c r="AT73">
        <f>IF(T73=1,(AJ73-AK73)-(1-AE73)*(AN73-AO73),"")</f>
      </c>
      <c r="AU73">
        <f>IF(T73=1,AK73-(1-AE73)*AO73,"")</f>
      </c>
      <c r="AV73">
        <f>IF(T73=1,(AH73-AI73)-AE73*(AP73-AQ73),"")</f>
      </c>
      <c r="AW73">
        <f>IF(T73=1,AI73-AE73*AQ73,"")</f>
      </c>
      <c r="AX73">
        <f>IF(T73=1,(AL73-AM73)-(1-AE73)*(AP73-AQ73),"")</f>
      </c>
      <c r="AY73">
        <f>IF(T73=1,AM73-(1-AE73)*AQ73,"")</f>
      </c>
    </row>
    <row r="74" spans="1:51" x14ac:dyDescent="0.25">
      <c r="A74" s="15"/>
      <c r="B74" s="15"/>
      <c r="C74" s="16"/>
      <c r="D74" s="11">
        <f>IF(J74="","",J74*(K74*INDEX('Parámetros'!$E$5:$E$7,U74)+L74*INDEX('Parámetros'!$F$5:$F$7,U74)+M74*INDEX('Parámetros'!$G$5:$G$7,U74)+N74*INDEX('Parámetros'!$H$5:$H$7,U74)+O74*INDEX('Parámetros'!$I$5:$I$7,U74)+P74*INDEX('Parámetros'!$J$5:$J$7,U74)+Q74*INDEX('Parámetros'!$K$5:$K$7,U74)+R74*INDEX('Parámetros'!$L$5:$L$7,U74)+S74*INDEX('Parámetros'!$M$5:$M$7,U74)))</f>
      </c>
      <c r="E74" s="17"/>
      <c r="F74" s="17"/>
      <c r="G74" s="15"/>
      <c r="H74" s="15"/>
      <c r="I74" s="13">
        <f>IF(AND(E74="",F74=""),"",IF(T74=1,(W74-X74)/60,"Revisa entrada y salida"))</f>
      </c>
      <c r="J74" s="14">
        <f>IF(OR(T74&lt;&gt;1,C74=""),"",C74/INDEX('Parámetros'!$D$5:$D$7,U74))</f>
      </c>
      <c r="K74" s="13">
        <f>IF(T74=1,ROUND(1440*((1-AC74)*AT74+(1-AD74)*AX74),0)/60,"")</f>
      </c>
      <c r="L74" s="13">
        <f>IF(T74=1,ROUND(1440*((1-AC74)*AU74+(1-AD74)*AY74),0)/60,"")</f>
      </c>
      <c r="M74" s="13">
        <f>IF(T74=1,ROUND(1440*((1-AC74)*AS74+(1-AD74)*AW74),0)/60,"")</f>
      </c>
      <c r="N74" s="13">
        <f>IF(T74=1,ROUND(1440*(IF(OR(H74="Sí",H74="Si",AC74=0),AC74*AR74+AD74*AV74,0)),0)/60,"")</f>
      </c>
      <c r="O74" s="13">
        <f>IF(T74=1,ROUND(1440*(IF(OR(H74="Sí",H74="Si",AC74=0),0,AC74*AR74+AD74*AV74)),0)/60,"")</f>
      </c>
      <c r="P74" s="13">
        <f>IF(T74=1,ROUND(1440*(IF(OR(H74="Sí",H74="Si",AC74=0),AC74*AS74+AD74*AW74,0)),0)/60,"")</f>
      </c>
      <c r="Q74" s="13">
        <f>IF(T74=1,ROUND(1440*(IF(OR(H74="Sí",H74="Si",AC74=0),0,AC74*AS74+AD74*AW74)),0)/60,"")</f>
      </c>
      <c r="R74" s="13">
        <f>IF(T74=1,ROUND(1440*(AC74*AT74+AD74*AX74),0)/60,"")</f>
      </c>
      <c r="S74" s="13">
        <f>IF(T74=1,ROUND(1440*(AC74*AU74+AD74*AY74),0)/60,"")</f>
      </c>
      <c r="T74">
        <f>IF(AND(ISNUMBER(E74),ISNUMBER(F74)),IF(AND(F74&gt;E74,YEAR(E74)=2026,(F74-E74)*1440&lt;=1140),1,0),0)</f>
      </c>
      <c r="U74">
        <f>IF(T74=1,MATCH(INT(E74),'Parámetros'!$A$5:$A$7,1),"")</f>
      </c>
      <c r="V74">
        <f>IF(T74=1,INDEX('Parámetros'!$C$5:$C$7,U74)/24,"")</f>
      </c>
      <c r="W74">
        <f>IF(T74=1,ROUND((F74-E74)*1440,0),"")</f>
      </c>
      <c r="X74">
        <f>IF(T74=1,MIN(N(G74),W74),"")</f>
      </c>
      <c r="Y74">
        <f>IF(T74=1,E74+(INT(W74/2)-INT(X74/2))/1440,"")</f>
      </c>
      <c r="Z74">
        <f>IF(T74=1,Y74+X74/1440,"")</f>
      </c>
      <c r="AA74">
        <f>IF(T74=1,MIN(F74,IF(E74+V74&lt;=Y74,E74+V74,E74+V74+X74/1440)),"")</f>
      </c>
      <c r="AB74">
        <f>IF(T74=1,INT(E74)+1,"")</f>
      </c>
      <c r="AC74">
        <f>IF(T74=1,IF(OR(WEEKDAY(AB74-1)=1,COUNTIF('Festivos 2026'!$A$5:$A$40,AB74-1)&gt;0),1,0),"")</f>
      </c>
      <c r="AD74">
        <f>IF(T74=1,IF(OR(WEEKDAY(AB74)=1,COUNTIF('Festivos 2026'!$A$5:$A$40,AB74)&gt;0),1,0),"")</f>
      </c>
      <c r="AE74">
        <f>IF(T74=1,IF(Z74&lt;=AA74,1,0),"")</f>
      </c>
      <c r="AF74">
        <f>IF(T74=1,MAX(0,MIN(AA74,AB74)-E74),"")</f>
      </c>
      <c r="AG74">
        <f>IF(T74=1,MAX(0,MIN(MIN(AA74,AB74),(AB74-1)+6/24)-E74)+MAX(0,MIN(AA74,AB74)-MAX(E74,(AB74-1)+19/24)),"")</f>
      </c>
      <c r="AH74">
        <f>IF(T74=1,MAX(0,AA74-MAX(E74,AB74)),"")</f>
      </c>
      <c r="AI74">
        <f>IF(T74=1,MAX(0,MIN(AA74,AB74+6/24)-MAX(E74,AB74))+MAX(0,AA74-MAX(MAX(E74,AB74),AB74+19/24)),"")</f>
      </c>
      <c r="AJ74">
        <f>IF(T74=1,MAX(0,MIN(F74,AB74)-AA74),"")</f>
      </c>
      <c r="AK74">
        <f>IF(T74=1,MAX(0,MIN(MIN(F74,AB74),(AB74-1)+6/24)-AA74)+MAX(0,MIN(F74,AB74)-MAX(AA74,(AB74-1)+19/24)),"")</f>
      </c>
      <c r="AL74">
        <f>IF(T74=1,MAX(0,F74-MAX(AA74,AB74)),"")</f>
      </c>
      <c r="AM74">
        <f>IF(T74=1,MAX(0,MIN(F74,AB74+6/24)-MAX(AA74,AB74))+MAX(0,F74-MAX(MAX(AA74,AB74),AB74+19/24)),"")</f>
      </c>
      <c r="AN74">
        <f>IF(T74=1,MAX(0,MIN(Z74,AB74)-Y74),"")</f>
      </c>
      <c r="AO74">
        <f>IF(T74=1,MAX(0,MIN(MIN(Z74,AB74),(AB74-1)+6/24)-Y74)+MAX(0,MIN(Z74,AB74)-MAX(Y74,(AB74-1)+19/24)),"")</f>
      </c>
      <c r="AP74">
        <f>IF(T74=1,MAX(0,Z74-MAX(Y74,AB74)),"")</f>
      </c>
      <c r="AQ74">
        <f>IF(T74=1,MAX(0,MIN(Z74,AB74+6/24)-MAX(Y74,AB74))+MAX(0,Z74-MAX(MAX(Y74,AB74),AB74+19/24)),"")</f>
      </c>
      <c r="AR74">
        <f>IF(T74=1,(AF74-AG74)-AE74*(AN74-AO74),"")</f>
      </c>
      <c r="AS74">
        <f>IF(T74=1,AG74-AE74*AO74,"")</f>
      </c>
      <c r="AT74">
        <f>IF(T74=1,(AJ74-AK74)-(1-AE74)*(AN74-AO74),"")</f>
      </c>
      <c r="AU74">
        <f>IF(T74=1,AK74-(1-AE74)*AO74,"")</f>
      </c>
      <c r="AV74">
        <f>IF(T74=1,(AH74-AI74)-AE74*(AP74-AQ74),"")</f>
      </c>
      <c r="AW74">
        <f>IF(T74=1,AI74-AE74*AQ74,"")</f>
      </c>
      <c r="AX74">
        <f>IF(T74=1,(AL74-AM74)-(1-AE74)*(AP74-AQ74),"")</f>
      </c>
      <c r="AY74">
        <f>IF(T74=1,AM74-(1-AE74)*AQ74,"")</f>
      </c>
    </row>
    <row r="75" spans="1:51" x14ac:dyDescent="0.25">
      <c r="A75" s="15"/>
      <c r="B75" s="15"/>
      <c r="C75" s="16"/>
      <c r="D75" s="11">
        <f>IF(J75="","",J75*(K75*INDEX('Parámetros'!$E$5:$E$7,U75)+L75*INDEX('Parámetros'!$F$5:$F$7,U75)+M75*INDEX('Parámetros'!$G$5:$G$7,U75)+N75*INDEX('Parámetros'!$H$5:$H$7,U75)+O75*INDEX('Parámetros'!$I$5:$I$7,U75)+P75*INDEX('Parámetros'!$J$5:$J$7,U75)+Q75*INDEX('Parámetros'!$K$5:$K$7,U75)+R75*INDEX('Parámetros'!$L$5:$L$7,U75)+S75*INDEX('Parámetros'!$M$5:$M$7,U75)))</f>
      </c>
      <c r="E75" s="17"/>
      <c r="F75" s="17"/>
      <c r="G75" s="15"/>
      <c r="H75" s="15"/>
      <c r="I75" s="13">
        <f>IF(AND(E75="",F75=""),"",IF(T75=1,(W75-X75)/60,"Revisa entrada y salida"))</f>
      </c>
      <c r="J75" s="14">
        <f>IF(OR(T75&lt;&gt;1,C75=""),"",C75/INDEX('Parámetros'!$D$5:$D$7,U75))</f>
      </c>
      <c r="K75" s="13">
        <f>IF(T75=1,ROUND(1440*((1-AC75)*AT75+(1-AD75)*AX75),0)/60,"")</f>
      </c>
      <c r="L75" s="13">
        <f>IF(T75=1,ROUND(1440*((1-AC75)*AU75+(1-AD75)*AY75),0)/60,"")</f>
      </c>
      <c r="M75" s="13">
        <f>IF(T75=1,ROUND(1440*((1-AC75)*AS75+(1-AD75)*AW75),0)/60,"")</f>
      </c>
      <c r="N75" s="13">
        <f>IF(T75=1,ROUND(1440*(IF(OR(H75="Sí",H75="Si",AC75=0),AC75*AR75+AD75*AV75,0)),0)/60,"")</f>
      </c>
      <c r="O75" s="13">
        <f>IF(T75=1,ROUND(1440*(IF(OR(H75="Sí",H75="Si",AC75=0),0,AC75*AR75+AD75*AV75)),0)/60,"")</f>
      </c>
      <c r="P75" s="13">
        <f>IF(T75=1,ROUND(1440*(IF(OR(H75="Sí",H75="Si",AC75=0),AC75*AS75+AD75*AW75,0)),0)/60,"")</f>
      </c>
      <c r="Q75" s="13">
        <f>IF(T75=1,ROUND(1440*(IF(OR(H75="Sí",H75="Si",AC75=0),0,AC75*AS75+AD75*AW75)),0)/60,"")</f>
      </c>
      <c r="R75" s="13">
        <f>IF(T75=1,ROUND(1440*(AC75*AT75+AD75*AX75),0)/60,"")</f>
      </c>
      <c r="S75" s="13">
        <f>IF(T75=1,ROUND(1440*(AC75*AU75+AD75*AY75),0)/60,"")</f>
      </c>
      <c r="T75">
        <f>IF(AND(ISNUMBER(E75),ISNUMBER(F75)),IF(AND(F75&gt;E75,YEAR(E75)=2026,(F75-E75)*1440&lt;=1140),1,0),0)</f>
      </c>
      <c r="U75">
        <f>IF(T75=1,MATCH(INT(E75),'Parámetros'!$A$5:$A$7,1),"")</f>
      </c>
      <c r="V75">
        <f>IF(T75=1,INDEX('Parámetros'!$C$5:$C$7,U75)/24,"")</f>
      </c>
      <c r="W75">
        <f>IF(T75=1,ROUND((F75-E75)*1440,0),"")</f>
      </c>
      <c r="X75">
        <f>IF(T75=1,MIN(N(G75),W75),"")</f>
      </c>
      <c r="Y75">
        <f>IF(T75=1,E75+(INT(W75/2)-INT(X75/2))/1440,"")</f>
      </c>
      <c r="Z75">
        <f>IF(T75=1,Y75+X75/1440,"")</f>
      </c>
      <c r="AA75">
        <f>IF(T75=1,MIN(F75,IF(E75+V75&lt;=Y75,E75+V75,E75+V75+X75/1440)),"")</f>
      </c>
      <c r="AB75">
        <f>IF(T75=1,INT(E75)+1,"")</f>
      </c>
      <c r="AC75">
        <f>IF(T75=1,IF(OR(WEEKDAY(AB75-1)=1,COUNTIF('Festivos 2026'!$A$5:$A$40,AB75-1)&gt;0),1,0),"")</f>
      </c>
      <c r="AD75">
        <f>IF(T75=1,IF(OR(WEEKDAY(AB75)=1,COUNTIF('Festivos 2026'!$A$5:$A$40,AB75)&gt;0),1,0),"")</f>
      </c>
      <c r="AE75">
        <f>IF(T75=1,IF(Z75&lt;=AA75,1,0),"")</f>
      </c>
      <c r="AF75">
        <f>IF(T75=1,MAX(0,MIN(AA75,AB75)-E75),"")</f>
      </c>
      <c r="AG75">
        <f>IF(T75=1,MAX(0,MIN(MIN(AA75,AB75),(AB75-1)+6/24)-E75)+MAX(0,MIN(AA75,AB75)-MAX(E75,(AB75-1)+19/24)),"")</f>
      </c>
      <c r="AH75">
        <f>IF(T75=1,MAX(0,AA75-MAX(E75,AB75)),"")</f>
      </c>
      <c r="AI75">
        <f>IF(T75=1,MAX(0,MIN(AA75,AB75+6/24)-MAX(E75,AB75))+MAX(0,AA75-MAX(MAX(E75,AB75),AB75+19/24)),"")</f>
      </c>
      <c r="AJ75">
        <f>IF(T75=1,MAX(0,MIN(F75,AB75)-AA75),"")</f>
      </c>
      <c r="AK75">
        <f>IF(T75=1,MAX(0,MIN(MIN(F75,AB75),(AB75-1)+6/24)-AA75)+MAX(0,MIN(F75,AB75)-MAX(AA75,(AB75-1)+19/24)),"")</f>
      </c>
      <c r="AL75">
        <f>IF(T75=1,MAX(0,F75-MAX(AA75,AB75)),"")</f>
      </c>
      <c r="AM75">
        <f>IF(T75=1,MAX(0,MIN(F75,AB75+6/24)-MAX(AA75,AB75))+MAX(0,F75-MAX(MAX(AA75,AB75),AB75+19/24)),"")</f>
      </c>
      <c r="AN75">
        <f>IF(T75=1,MAX(0,MIN(Z75,AB75)-Y75),"")</f>
      </c>
      <c r="AO75">
        <f>IF(T75=1,MAX(0,MIN(MIN(Z75,AB75),(AB75-1)+6/24)-Y75)+MAX(0,MIN(Z75,AB75)-MAX(Y75,(AB75-1)+19/24)),"")</f>
      </c>
      <c r="AP75">
        <f>IF(T75=1,MAX(0,Z75-MAX(Y75,AB75)),"")</f>
      </c>
      <c r="AQ75">
        <f>IF(T75=1,MAX(0,MIN(Z75,AB75+6/24)-MAX(Y75,AB75))+MAX(0,Z75-MAX(MAX(Y75,AB75),AB75+19/24)),"")</f>
      </c>
      <c r="AR75">
        <f>IF(T75=1,(AF75-AG75)-AE75*(AN75-AO75),"")</f>
      </c>
      <c r="AS75">
        <f>IF(T75=1,AG75-AE75*AO75,"")</f>
      </c>
      <c r="AT75">
        <f>IF(T75=1,(AJ75-AK75)-(1-AE75)*(AN75-AO75),"")</f>
      </c>
      <c r="AU75">
        <f>IF(T75=1,AK75-(1-AE75)*AO75,"")</f>
      </c>
      <c r="AV75">
        <f>IF(T75=1,(AH75-AI75)-AE75*(AP75-AQ75),"")</f>
      </c>
      <c r="AW75">
        <f>IF(T75=1,AI75-AE75*AQ75,"")</f>
      </c>
      <c r="AX75">
        <f>IF(T75=1,(AL75-AM75)-(1-AE75)*(AP75-AQ75),"")</f>
      </c>
      <c r="AY75">
        <f>IF(T75=1,AM75-(1-AE75)*AQ75,"")</f>
      </c>
    </row>
    <row r="76" spans="1:51" x14ac:dyDescent="0.25">
      <c r="A76" s="15"/>
      <c r="B76" s="15"/>
      <c r="C76" s="16"/>
      <c r="D76" s="11">
        <f>IF(J76="","",J76*(K76*INDEX('Parámetros'!$E$5:$E$7,U76)+L76*INDEX('Parámetros'!$F$5:$F$7,U76)+M76*INDEX('Parámetros'!$G$5:$G$7,U76)+N76*INDEX('Parámetros'!$H$5:$H$7,U76)+O76*INDEX('Parámetros'!$I$5:$I$7,U76)+P76*INDEX('Parámetros'!$J$5:$J$7,U76)+Q76*INDEX('Parámetros'!$K$5:$K$7,U76)+R76*INDEX('Parámetros'!$L$5:$L$7,U76)+S76*INDEX('Parámetros'!$M$5:$M$7,U76)))</f>
      </c>
      <c r="E76" s="17"/>
      <c r="F76" s="17"/>
      <c r="G76" s="15"/>
      <c r="H76" s="15"/>
      <c r="I76" s="13">
        <f>IF(AND(E76="",F76=""),"",IF(T76=1,(W76-X76)/60,"Revisa entrada y salida"))</f>
      </c>
      <c r="J76" s="14">
        <f>IF(OR(T76&lt;&gt;1,C76=""),"",C76/INDEX('Parámetros'!$D$5:$D$7,U76))</f>
      </c>
      <c r="K76" s="13">
        <f>IF(T76=1,ROUND(1440*((1-AC76)*AT76+(1-AD76)*AX76),0)/60,"")</f>
      </c>
      <c r="L76" s="13">
        <f>IF(T76=1,ROUND(1440*((1-AC76)*AU76+(1-AD76)*AY76),0)/60,"")</f>
      </c>
      <c r="M76" s="13">
        <f>IF(T76=1,ROUND(1440*((1-AC76)*AS76+(1-AD76)*AW76),0)/60,"")</f>
      </c>
      <c r="N76" s="13">
        <f>IF(T76=1,ROUND(1440*(IF(OR(H76="Sí",H76="Si",AC76=0),AC76*AR76+AD76*AV76,0)),0)/60,"")</f>
      </c>
      <c r="O76" s="13">
        <f>IF(T76=1,ROUND(1440*(IF(OR(H76="Sí",H76="Si",AC76=0),0,AC76*AR76+AD76*AV76)),0)/60,"")</f>
      </c>
      <c r="P76" s="13">
        <f>IF(T76=1,ROUND(1440*(IF(OR(H76="Sí",H76="Si",AC76=0),AC76*AS76+AD76*AW76,0)),0)/60,"")</f>
      </c>
      <c r="Q76" s="13">
        <f>IF(T76=1,ROUND(1440*(IF(OR(H76="Sí",H76="Si",AC76=0),0,AC76*AS76+AD76*AW76)),0)/60,"")</f>
      </c>
      <c r="R76" s="13">
        <f>IF(T76=1,ROUND(1440*(AC76*AT76+AD76*AX76),0)/60,"")</f>
      </c>
      <c r="S76" s="13">
        <f>IF(T76=1,ROUND(1440*(AC76*AU76+AD76*AY76),0)/60,"")</f>
      </c>
      <c r="T76">
        <f>IF(AND(ISNUMBER(E76),ISNUMBER(F76)),IF(AND(F76&gt;E76,YEAR(E76)=2026,(F76-E76)*1440&lt;=1140),1,0),0)</f>
      </c>
      <c r="U76">
        <f>IF(T76=1,MATCH(INT(E76),'Parámetros'!$A$5:$A$7,1),"")</f>
      </c>
      <c r="V76">
        <f>IF(T76=1,INDEX('Parámetros'!$C$5:$C$7,U76)/24,"")</f>
      </c>
      <c r="W76">
        <f>IF(T76=1,ROUND((F76-E76)*1440,0),"")</f>
      </c>
      <c r="X76">
        <f>IF(T76=1,MIN(N(G76),W76),"")</f>
      </c>
      <c r="Y76">
        <f>IF(T76=1,E76+(INT(W76/2)-INT(X76/2))/1440,"")</f>
      </c>
      <c r="Z76">
        <f>IF(T76=1,Y76+X76/1440,"")</f>
      </c>
      <c r="AA76">
        <f>IF(T76=1,MIN(F76,IF(E76+V76&lt;=Y76,E76+V76,E76+V76+X76/1440)),"")</f>
      </c>
      <c r="AB76">
        <f>IF(T76=1,INT(E76)+1,"")</f>
      </c>
      <c r="AC76">
        <f>IF(T76=1,IF(OR(WEEKDAY(AB76-1)=1,COUNTIF('Festivos 2026'!$A$5:$A$40,AB76-1)&gt;0),1,0),"")</f>
      </c>
      <c r="AD76">
        <f>IF(T76=1,IF(OR(WEEKDAY(AB76)=1,COUNTIF('Festivos 2026'!$A$5:$A$40,AB76)&gt;0),1,0),"")</f>
      </c>
      <c r="AE76">
        <f>IF(T76=1,IF(Z76&lt;=AA76,1,0),"")</f>
      </c>
      <c r="AF76">
        <f>IF(T76=1,MAX(0,MIN(AA76,AB76)-E76),"")</f>
      </c>
      <c r="AG76">
        <f>IF(T76=1,MAX(0,MIN(MIN(AA76,AB76),(AB76-1)+6/24)-E76)+MAX(0,MIN(AA76,AB76)-MAX(E76,(AB76-1)+19/24)),"")</f>
      </c>
      <c r="AH76">
        <f>IF(T76=1,MAX(0,AA76-MAX(E76,AB76)),"")</f>
      </c>
      <c r="AI76">
        <f>IF(T76=1,MAX(0,MIN(AA76,AB76+6/24)-MAX(E76,AB76))+MAX(0,AA76-MAX(MAX(E76,AB76),AB76+19/24)),"")</f>
      </c>
      <c r="AJ76">
        <f>IF(T76=1,MAX(0,MIN(F76,AB76)-AA76),"")</f>
      </c>
      <c r="AK76">
        <f>IF(T76=1,MAX(0,MIN(MIN(F76,AB76),(AB76-1)+6/24)-AA76)+MAX(0,MIN(F76,AB76)-MAX(AA76,(AB76-1)+19/24)),"")</f>
      </c>
      <c r="AL76">
        <f>IF(T76=1,MAX(0,F76-MAX(AA76,AB76)),"")</f>
      </c>
      <c r="AM76">
        <f>IF(T76=1,MAX(0,MIN(F76,AB76+6/24)-MAX(AA76,AB76))+MAX(0,F76-MAX(MAX(AA76,AB76),AB76+19/24)),"")</f>
      </c>
      <c r="AN76">
        <f>IF(T76=1,MAX(0,MIN(Z76,AB76)-Y76),"")</f>
      </c>
      <c r="AO76">
        <f>IF(T76=1,MAX(0,MIN(MIN(Z76,AB76),(AB76-1)+6/24)-Y76)+MAX(0,MIN(Z76,AB76)-MAX(Y76,(AB76-1)+19/24)),"")</f>
      </c>
      <c r="AP76">
        <f>IF(T76=1,MAX(0,Z76-MAX(Y76,AB76)),"")</f>
      </c>
      <c r="AQ76">
        <f>IF(T76=1,MAX(0,MIN(Z76,AB76+6/24)-MAX(Y76,AB76))+MAX(0,Z76-MAX(MAX(Y76,AB76),AB76+19/24)),"")</f>
      </c>
      <c r="AR76">
        <f>IF(T76=1,(AF76-AG76)-AE76*(AN76-AO76),"")</f>
      </c>
      <c r="AS76">
        <f>IF(T76=1,AG76-AE76*AO76,"")</f>
      </c>
      <c r="AT76">
        <f>IF(T76=1,(AJ76-AK76)-(1-AE76)*(AN76-AO76),"")</f>
      </c>
      <c r="AU76">
        <f>IF(T76=1,AK76-(1-AE76)*AO76,"")</f>
      </c>
      <c r="AV76">
        <f>IF(T76=1,(AH76-AI76)-AE76*(AP76-AQ76),"")</f>
      </c>
      <c r="AW76">
        <f>IF(T76=1,AI76-AE76*AQ76,"")</f>
      </c>
      <c r="AX76">
        <f>IF(T76=1,(AL76-AM76)-(1-AE76)*(AP76-AQ76),"")</f>
      </c>
      <c r="AY76">
        <f>IF(T76=1,AM76-(1-AE76)*AQ76,"")</f>
      </c>
    </row>
    <row r="77" spans="1:51" x14ac:dyDescent="0.25">
      <c r="A77" s="15"/>
      <c r="B77" s="15"/>
      <c r="C77" s="16"/>
      <c r="D77" s="11">
        <f>IF(J77="","",J77*(K77*INDEX('Parámetros'!$E$5:$E$7,U77)+L77*INDEX('Parámetros'!$F$5:$F$7,U77)+M77*INDEX('Parámetros'!$G$5:$G$7,U77)+N77*INDEX('Parámetros'!$H$5:$H$7,U77)+O77*INDEX('Parámetros'!$I$5:$I$7,U77)+P77*INDEX('Parámetros'!$J$5:$J$7,U77)+Q77*INDEX('Parámetros'!$K$5:$K$7,U77)+R77*INDEX('Parámetros'!$L$5:$L$7,U77)+S77*INDEX('Parámetros'!$M$5:$M$7,U77)))</f>
      </c>
      <c r="E77" s="17"/>
      <c r="F77" s="17"/>
      <c r="G77" s="15"/>
      <c r="H77" s="15"/>
      <c r="I77" s="13">
        <f>IF(AND(E77="",F77=""),"",IF(T77=1,(W77-X77)/60,"Revisa entrada y salida"))</f>
      </c>
      <c r="J77" s="14">
        <f>IF(OR(T77&lt;&gt;1,C77=""),"",C77/INDEX('Parámetros'!$D$5:$D$7,U77))</f>
      </c>
      <c r="K77" s="13">
        <f>IF(T77=1,ROUND(1440*((1-AC77)*AT77+(1-AD77)*AX77),0)/60,"")</f>
      </c>
      <c r="L77" s="13">
        <f>IF(T77=1,ROUND(1440*((1-AC77)*AU77+(1-AD77)*AY77),0)/60,"")</f>
      </c>
      <c r="M77" s="13">
        <f>IF(T77=1,ROUND(1440*((1-AC77)*AS77+(1-AD77)*AW77),0)/60,"")</f>
      </c>
      <c r="N77" s="13">
        <f>IF(T77=1,ROUND(1440*(IF(OR(H77="Sí",H77="Si",AC77=0),AC77*AR77+AD77*AV77,0)),0)/60,"")</f>
      </c>
      <c r="O77" s="13">
        <f>IF(T77=1,ROUND(1440*(IF(OR(H77="Sí",H77="Si",AC77=0),0,AC77*AR77+AD77*AV77)),0)/60,"")</f>
      </c>
      <c r="P77" s="13">
        <f>IF(T77=1,ROUND(1440*(IF(OR(H77="Sí",H77="Si",AC77=0),AC77*AS77+AD77*AW77,0)),0)/60,"")</f>
      </c>
      <c r="Q77" s="13">
        <f>IF(T77=1,ROUND(1440*(IF(OR(H77="Sí",H77="Si",AC77=0),0,AC77*AS77+AD77*AW77)),0)/60,"")</f>
      </c>
      <c r="R77" s="13">
        <f>IF(T77=1,ROUND(1440*(AC77*AT77+AD77*AX77),0)/60,"")</f>
      </c>
      <c r="S77" s="13">
        <f>IF(T77=1,ROUND(1440*(AC77*AU77+AD77*AY77),0)/60,"")</f>
      </c>
      <c r="T77">
        <f>IF(AND(ISNUMBER(E77),ISNUMBER(F77)),IF(AND(F77&gt;E77,YEAR(E77)=2026,(F77-E77)*1440&lt;=1140),1,0),0)</f>
      </c>
      <c r="U77">
        <f>IF(T77=1,MATCH(INT(E77),'Parámetros'!$A$5:$A$7,1),"")</f>
      </c>
      <c r="V77">
        <f>IF(T77=1,INDEX('Parámetros'!$C$5:$C$7,U77)/24,"")</f>
      </c>
      <c r="W77">
        <f>IF(T77=1,ROUND((F77-E77)*1440,0),"")</f>
      </c>
      <c r="X77">
        <f>IF(T77=1,MIN(N(G77),W77),"")</f>
      </c>
      <c r="Y77">
        <f>IF(T77=1,E77+(INT(W77/2)-INT(X77/2))/1440,"")</f>
      </c>
      <c r="Z77">
        <f>IF(T77=1,Y77+X77/1440,"")</f>
      </c>
      <c r="AA77">
        <f>IF(T77=1,MIN(F77,IF(E77+V77&lt;=Y77,E77+V77,E77+V77+X77/1440)),"")</f>
      </c>
      <c r="AB77">
        <f>IF(T77=1,INT(E77)+1,"")</f>
      </c>
      <c r="AC77">
        <f>IF(T77=1,IF(OR(WEEKDAY(AB77-1)=1,COUNTIF('Festivos 2026'!$A$5:$A$40,AB77-1)&gt;0),1,0),"")</f>
      </c>
      <c r="AD77">
        <f>IF(T77=1,IF(OR(WEEKDAY(AB77)=1,COUNTIF('Festivos 2026'!$A$5:$A$40,AB77)&gt;0),1,0),"")</f>
      </c>
      <c r="AE77">
        <f>IF(T77=1,IF(Z77&lt;=AA77,1,0),"")</f>
      </c>
      <c r="AF77">
        <f>IF(T77=1,MAX(0,MIN(AA77,AB77)-E77),"")</f>
      </c>
      <c r="AG77">
        <f>IF(T77=1,MAX(0,MIN(MIN(AA77,AB77),(AB77-1)+6/24)-E77)+MAX(0,MIN(AA77,AB77)-MAX(E77,(AB77-1)+19/24)),"")</f>
      </c>
      <c r="AH77">
        <f>IF(T77=1,MAX(0,AA77-MAX(E77,AB77)),"")</f>
      </c>
      <c r="AI77">
        <f>IF(T77=1,MAX(0,MIN(AA77,AB77+6/24)-MAX(E77,AB77))+MAX(0,AA77-MAX(MAX(E77,AB77),AB77+19/24)),"")</f>
      </c>
      <c r="AJ77">
        <f>IF(T77=1,MAX(0,MIN(F77,AB77)-AA77),"")</f>
      </c>
      <c r="AK77">
        <f>IF(T77=1,MAX(0,MIN(MIN(F77,AB77),(AB77-1)+6/24)-AA77)+MAX(0,MIN(F77,AB77)-MAX(AA77,(AB77-1)+19/24)),"")</f>
      </c>
      <c r="AL77">
        <f>IF(T77=1,MAX(0,F77-MAX(AA77,AB77)),"")</f>
      </c>
      <c r="AM77">
        <f>IF(T77=1,MAX(0,MIN(F77,AB77+6/24)-MAX(AA77,AB77))+MAX(0,F77-MAX(MAX(AA77,AB77),AB77+19/24)),"")</f>
      </c>
      <c r="AN77">
        <f>IF(T77=1,MAX(0,MIN(Z77,AB77)-Y77),"")</f>
      </c>
      <c r="AO77">
        <f>IF(T77=1,MAX(0,MIN(MIN(Z77,AB77),(AB77-1)+6/24)-Y77)+MAX(0,MIN(Z77,AB77)-MAX(Y77,(AB77-1)+19/24)),"")</f>
      </c>
      <c r="AP77">
        <f>IF(T77=1,MAX(0,Z77-MAX(Y77,AB77)),"")</f>
      </c>
      <c r="AQ77">
        <f>IF(T77=1,MAX(0,MIN(Z77,AB77+6/24)-MAX(Y77,AB77))+MAX(0,Z77-MAX(MAX(Y77,AB77),AB77+19/24)),"")</f>
      </c>
      <c r="AR77">
        <f>IF(T77=1,(AF77-AG77)-AE77*(AN77-AO77),"")</f>
      </c>
      <c r="AS77">
        <f>IF(T77=1,AG77-AE77*AO77,"")</f>
      </c>
      <c r="AT77">
        <f>IF(T77=1,(AJ77-AK77)-(1-AE77)*(AN77-AO77),"")</f>
      </c>
      <c r="AU77">
        <f>IF(T77=1,AK77-(1-AE77)*AO77,"")</f>
      </c>
      <c r="AV77">
        <f>IF(T77=1,(AH77-AI77)-AE77*(AP77-AQ77),"")</f>
      </c>
      <c r="AW77">
        <f>IF(T77=1,AI77-AE77*AQ77,"")</f>
      </c>
      <c r="AX77">
        <f>IF(T77=1,(AL77-AM77)-(1-AE77)*(AP77-AQ77),"")</f>
      </c>
      <c r="AY77">
        <f>IF(T77=1,AM77-(1-AE77)*AQ77,"")</f>
      </c>
    </row>
    <row r="78" spans="1:51" x14ac:dyDescent="0.25">
      <c r="A78" s="15"/>
      <c r="B78" s="15"/>
      <c r="C78" s="16"/>
      <c r="D78" s="11">
        <f>IF(J78="","",J78*(K78*INDEX('Parámetros'!$E$5:$E$7,U78)+L78*INDEX('Parámetros'!$F$5:$F$7,U78)+M78*INDEX('Parámetros'!$G$5:$G$7,U78)+N78*INDEX('Parámetros'!$H$5:$H$7,U78)+O78*INDEX('Parámetros'!$I$5:$I$7,U78)+P78*INDEX('Parámetros'!$J$5:$J$7,U78)+Q78*INDEX('Parámetros'!$K$5:$K$7,U78)+R78*INDEX('Parámetros'!$L$5:$L$7,U78)+S78*INDEX('Parámetros'!$M$5:$M$7,U78)))</f>
      </c>
      <c r="E78" s="17"/>
      <c r="F78" s="17"/>
      <c r="G78" s="15"/>
      <c r="H78" s="15"/>
      <c r="I78" s="13">
        <f>IF(AND(E78="",F78=""),"",IF(T78=1,(W78-X78)/60,"Revisa entrada y salida"))</f>
      </c>
      <c r="J78" s="14">
        <f>IF(OR(T78&lt;&gt;1,C78=""),"",C78/INDEX('Parámetros'!$D$5:$D$7,U78))</f>
      </c>
      <c r="K78" s="13">
        <f>IF(T78=1,ROUND(1440*((1-AC78)*AT78+(1-AD78)*AX78),0)/60,"")</f>
      </c>
      <c r="L78" s="13">
        <f>IF(T78=1,ROUND(1440*((1-AC78)*AU78+(1-AD78)*AY78),0)/60,"")</f>
      </c>
      <c r="M78" s="13">
        <f>IF(T78=1,ROUND(1440*((1-AC78)*AS78+(1-AD78)*AW78),0)/60,"")</f>
      </c>
      <c r="N78" s="13">
        <f>IF(T78=1,ROUND(1440*(IF(OR(H78="Sí",H78="Si",AC78=0),AC78*AR78+AD78*AV78,0)),0)/60,"")</f>
      </c>
      <c r="O78" s="13">
        <f>IF(T78=1,ROUND(1440*(IF(OR(H78="Sí",H78="Si",AC78=0),0,AC78*AR78+AD78*AV78)),0)/60,"")</f>
      </c>
      <c r="P78" s="13">
        <f>IF(T78=1,ROUND(1440*(IF(OR(H78="Sí",H78="Si",AC78=0),AC78*AS78+AD78*AW78,0)),0)/60,"")</f>
      </c>
      <c r="Q78" s="13">
        <f>IF(T78=1,ROUND(1440*(IF(OR(H78="Sí",H78="Si",AC78=0),0,AC78*AS78+AD78*AW78)),0)/60,"")</f>
      </c>
      <c r="R78" s="13">
        <f>IF(T78=1,ROUND(1440*(AC78*AT78+AD78*AX78),0)/60,"")</f>
      </c>
      <c r="S78" s="13">
        <f>IF(T78=1,ROUND(1440*(AC78*AU78+AD78*AY78),0)/60,"")</f>
      </c>
      <c r="T78">
        <f>IF(AND(ISNUMBER(E78),ISNUMBER(F78)),IF(AND(F78&gt;E78,YEAR(E78)=2026,(F78-E78)*1440&lt;=1140),1,0),0)</f>
      </c>
      <c r="U78">
        <f>IF(T78=1,MATCH(INT(E78),'Parámetros'!$A$5:$A$7,1),"")</f>
      </c>
      <c r="V78">
        <f>IF(T78=1,INDEX('Parámetros'!$C$5:$C$7,U78)/24,"")</f>
      </c>
      <c r="W78">
        <f>IF(T78=1,ROUND((F78-E78)*1440,0),"")</f>
      </c>
      <c r="X78">
        <f>IF(T78=1,MIN(N(G78),W78),"")</f>
      </c>
      <c r="Y78">
        <f>IF(T78=1,E78+(INT(W78/2)-INT(X78/2))/1440,"")</f>
      </c>
      <c r="Z78">
        <f>IF(T78=1,Y78+X78/1440,"")</f>
      </c>
      <c r="AA78">
        <f>IF(T78=1,MIN(F78,IF(E78+V78&lt;=Y78,E78+V78,E78+V78+X78/1440)),"")</f>
      </c>
      <c r="AB78">
        <f>IF(T78=1,INT(E78)+1,"")</f>
      </c>
      <c r="AC78">
        <f>IF(T78=1,IF(OR(WEEKDAY(AB78-1)=1,COUNTIF('Festivos 2026'!$A$5:$A$40,AB78-1)&gt;0),1,0),"")</f>
      </c>
      <c r="AD78">
        <f>IF(T78=1,IF(OR(WEEKDAY(AB78)=1,COUNTIF('Festivos 2026'!$A$5:$A$40,AB78)&gt;0),1,0),"")</f>
      </c>
      <c r="AE78">
        <f>IF(T78=1,IF(Z78&lt;=AA78,1,0),"")</f>
      </c>
      <c r="AF78">
        <f>IF(T78=1,MAX(0,MIN(AA78,AB78)-E78),"")</f>
      </c>
      <c r="AG78">
        <f>IF(T78=1,MAX(0,MIN(MIN(AA78,AB78),(AB78-1)+6/24)-E78)+MAX(0,MIN(AA78,AB78)-MAX(E78,(AB78-1)+19/24)),"")</f>
      </c>
      <c r="AH78">
        <f>IF(T78=1,MAX(0,AA78-MAX(E78,AB78)),"")</f>
      </c>
      <c r="AI78">
        <f>IF(T78=1,MAX(0,MIN(AA78,AB78+6/24)-MAX(E78,AB78))+MAX(0,AA78-MAX(MAX(E78,AB78),AB78+19/24)),"")</f>
      </c>
      <c r="AJ78">
        <f>IF(T78=1,MAX(0,MIN(F78,AB78)-AA78),"")</f>
      </c>
      <c r="AK78">
        <f>IF(T78=1,MAX(0,MIN(MIN(F78,AB78),(AB78-1)+6/24)-AA78)+MAX(0,MIN(F78,AB78)-MAX(AA78,(AB78-1)+19/24)),"")</f>
      </c>
      <c r="AL78">
        <f>IF(T78=1,MAX(0,F78-MAX(AA78,AB78)),"")</f>
      </c>
      <c r="AM78">
        <f>IF(T78=1,MAX(0,MIN(F78,AB78+6/24)-MAX(AA78,AB78))+MAX(0,F78-MAX(MAX(AA78,AB78),AB78+19/24)),"")</f>
      </c>
      <c r="AN78">
        <f>IF(T78=1,MAX(0,MIN(Z78,AB78)-Y78),"")</f>
      </c>
      <c r="AO78">
        <f>IF(T78=1,MAX(0,MIN(MIN(Z78,AB78),(AB78-1)+6/24)-Y78)+MAX(0,MIN(Z78,AB78)-MAX(Y78,(AB78-1)+19/24)),"")</f>
      </c>
      <c r="AP78">
        <f>IF(T78=1,MAX(0,Z78-MAX(Y78,AB78)),"")</f>
      </c>
      <c r="AQ78">
        <f>IF(T78=1,MAX(0,MIN(Z78,AB78+6/24)-MAX(Y78,AB78))+MAX(0,Z78-MAX(MAX(Y78,AB78),AB78+19/24)),"")</f>
      </c>
      <c r="AR78">
        <f>IF(T78=1,(AF78-AG78)-AE78*(AN78-AO78),"")</f>
      </c>
      <c r="AS78">
        <f>IF(T78=1,AG78-AE78*AO78,"")</f>
      </c>
      <c r="AT78">
        <f>IF(T78=1,(AJ78-AK78)-(1-AE78)*(AN78-AO78),"")</f>
      </c>
      <c r="AU78">
        <f>IF(T78=1,AK78-(1-AE78)*AO78,"")</f>
      </c>
      <c r="AV78">
        <f>IF(T78=1,(AH78-AI78)-AE78*(AP78-AQ78),"")</f>
      </c>
      <c r="AW78">
        <f>IF(T78=1,AI78-AE78*AQ78,"")</f>
      </c>
      <c r="AX78">
        <f>IF(T78=1,(AL78-AM78)-(1-AE78)*(AP78-AQ78),"")</f>
      </c>
      <c r="AY78">
        <f>IF(T78=1,AM78-(1-AE78)*AQ78,"")</f>
      </c>
    </row>
    <row r="79" spans="1:51" x14ac:dyDescent="0.25">
      <c r="A79" s="15"/>
      <c r="B79" s="15"/>
      <c r="C79" s="16"/>
      <c r="D79" s="11">
        <f>IF(J79="","",J79*(K79*INDEX('Parámetros'!$E$5:$E$7,U79)+L79*INDEX('Parámetros'!$F$5:$F$7,U79)+M79*INDEX('Parámetros'!$G$5:$G$7,U79)+N79*INDEX('Parámetros'!$H$5:$H$7,U79)+O79*INDEX('Parámetros'!$I$5:$I$7,U79)+P79*INDEX('Parámetros'!$J$5:$J$7,U79)+Q79*INDEX('Parámetros'!$K$5:$K$7,U79)+R79*INDEX('Parámetros'!$L$5:$L$7,U79)+S79*INDEX('Parámetros'!$M$5:$M$7,U79)))</f>
      </c>
      <c r="E79" s="17"/>
      <c r="F79" s="17"/>
      <c r="G79" s="15"/>
      <c r="H79" s="15"/>
      <c r="I79" s="13">
        <f>IF(AND(E79="",F79=""),"",IF(T79=1,(W79-X79)/60,"Revisa entrada y salida"))</f>
      </c>
      <c r="J79" s="14">
        <f>IF(OR(T79&lt;&gt;1,C79=""),"",C79/INDEX('Parámetros'!$D$5:$D$7,U79))</f>
      </c>
      <c r="K79" s="13">
        <f>IF(T79=1,ROUND(1440*((1-AC79)*AT79+(1-AD79)*AX79),0)/60,"")</f>
      </c>
      <c r="L79" s="13">
        <f>IF(T79=1,ROUND(1440*((1-AC79)*AU79+(1-AD79)*AY79),0)/60,"")</f>
      </c>
      <c r="M79" s="13">
        <f>IF(T79=1,ROUND(1440*((1-AC79)*AS79+(1-AD79)*AW79),0)/60,"")</f>
      </c>
      <c r="N79" s="13">
        <f>IF(T79=1,ROUND(1440*(IF(OR(H79="Sí",H79="Si",AC79=0),AC79*AR79+AD79*AV79,0)),0)/60,"")</f>
      </c>
      <c r="O79" s="13">
        <f>IF(T79=1,ROUND(1440*(IF(OR(H79="Sí",H79="Si",AC79=0),0,AC79*AR79+AD79*AV79)),0)/60,"")</f>
      </c>
      <c r="P79" s="13">
        <f>IF(T79=1,ROUND(1440*(IF(OR(H79="Sí",H79="Si",AC79=0),AC79*AS79+AD79*AW79,0)),0)/60,"")</f>
      </c>
      <c r="Q79" s="13">
        <f>IF(T79=1,ROUND(1440*(IF(OR(H79="Sí",H79="Si",AC79=0),0,AC79*AS79+AD79*AW79)),0)/60,"")</f>
      </c>
      <c r="R79" s="13">
        <f>IF(T79=1,ROUND(1440*(AC79*AT79+AD79*AX79),0)/60,"")</f>
      </c>
      <c r="S79" s="13">
        <f>IF(T79=1,ROUND(1440*(AC79*AU79+AD79*AY79),0)/60,"")</f>
      </c>
      <c r="T79">
        <f>IF(AND(ISNUMBER(E79),ISNUMBER(F79)),IF(AND(F79&gt;E79,YEAR(E79)=2026,(F79-E79)*1440&lt;=1140),1,0),0)</f>
      </c>
      <c r="U79">
        <f>IF(T79=1,MATCH(INT(E79),'Parámetros'!$A$5:$A$7,1),"")</f>
      </c>
      <c r="V79">
        <f>IF(T79=1,INDEX('Parámetros'!$C$5:$C$7,U79)/24,"")</f>
      </c>
      <c r="W79">
        <f>IF(T79=1,ROUND((F79-E79)*1440,0),"")</f>
      </c>
      <c r="X79">
        <f>IF(T79=1,MIN(N(G79),W79),"")</f>
      </c>
      <c r="Y79">
        <f>IF(T79=1,E79+(INT(W79/2)-INT(X79/2))/1440,"")</f>
      </c>
      <c r="Z79">
        <f>IF(T79=1,Y79+X79/1440,"")</f>
      </c>
      <c r="AA79">
        <f>IF(T79=1,MIN(F79,IF(E79+V79&lt;=Y79,E79+V79,E79+V79+X79/1440)),"")</f>
      </c>
      <c r="AB79">
        <f>IF(T79=1,INT(E79)+1,"")</f>
      </c>
      <c r="AC79">
        <f>IF(T79=1,IF(OR(WEEKDAY(AB79-1)=1,COUNTIF('Festivos 2026'!$A$5:$A$40,AB79-1)&gt;0),1,0),"")</f>
      </c>
      <c r="AD79">
        <f>IF(T79=1,IF(OR(WEEKDAY(AB79)=1,COUNTIF('Festivos 2026'!$A$5:$A$40,AB79)&gt;0),1,0),"")</f>
      </c>
      <c r="AE79">
        <f>IF(T79=1,IF(Z79&lt;=AA79,1,0),"")</f>
      </c>
      <c r="AF79">
        <f>IF(T79=1,MAX(0,MIN(AA79,AB79)-E79),"")</f>
      </c>
      <c r="AG79">
        <f>IF(T79=1,MAX(0,MIN(MIN(AA79,AB79),(AB79-1)+6/24)-E79)+MAX(0,MIN(AA79,AB79)-MAX(E79,(AB79-1)+19/24)),"")</f>
      </c>
      <c r="AH79">
        <f>IF(T79=1,MAX(0,AA79-MAX(E79,AB79)),"")</f>
      </c>
      <c r="AI79">
        <f>IF(T79=1,MAX(0,MIN(AA79,AB79+6/24)-MAX(E79,AB79))+MAX(0,AA79-MAX(MAX(E79,AB79),AB79+19/24)),"")</f>
      </c>
      <c r="AJ79">
        <f>IF(T79=1,MAX(0,MIN(F79,AB79)-AA79),"")</f>
      </c>
      <c r="AK79">
        <f>IF(T79=1,MAX(0,MIN(MIN(F79,AB79),(AB79-1)+6/24)-AA79)+MAX(0,MIN(F79,AB79)-MAX(AA79,(AB79-1)+19/24)),"")</f>
      </c>
      <c r="AL79">
        <f>IF(T79=1,MAX(0,F79-MAX(AA79,AB79)),"")</f>
      </c>
      <c r="AM79">
        <f>IF(T79=1,MAX(0,MIN(F79,AB79+6/24)-MAX(AA79,AB79))+MAX(0,F79-MAX(MAX(AA79,AB79),AB79+19/24)),"")</f>
      </c>
      <c r="AN79">
        <f>IF(T79=1,MAX(0,MIN(Z79,AB79)-Y79),"")</f>
      </c>
      <c r="AO79">
        <f>IF(T79=1,MAX(0,MIN(MIN(Z79,AB79),(AB79-1)+6/24)-Y79)+MAX(0,MIN(Z79,AB79)-MAX(Y79,(AB79-1)+19/24)),"")</f>
      </c>
      <c r="AP79">
        <f>IF(T79=1,MAX(0,Z79-MAX(Y79,AB79)),"")</f>
      </c>
      <c r="AQ79">
        <f>IF(T79=1,MAX(0,MIN(Z79,AB79+6/24)-MAX(Y79,AB79))+MAX(0,Z79-MAX(MAX(Y79,AB79),AB79+19/24)),"")</f>
      </c>
      <c r="AR79">
        <f>IF(T79=1,(AF79-AG79)-AE79*(AN79-AO79),"")</f>
      </c>
      <c r="AS79">
        <f>IF(T79=1,AG79-AE79*AO79,"")</f>
      </c>
      <c r="AT79">
        <f>IF(T79=1,(AJ79-AK79)-(1-AE79)*(AN79-AO79),"")</f>
      </c>
      <c r="AU79">
        <f>IF(T79=1,AK79-(1-AE79)*AO79,"")</f>
      </c>
      <c r="AV79">
        <f>IF(T79=1,(AH79-AI79)-AE79*(AP79-AQ79),"")</f>
      </c>
      <c r="AW79">
        <f>IF(T79=1,AI79-AE79*AQ79,"")</f>
      </c>
      <c r="AX79">
        <f>IF(T79=1,(AL79-AM79)-(1-AE79)*(AP79-AQ79),"")</f>
      </c>
      <c r="AY79">
        <f>IF(T79=1,AM79-(1-AE79)*AQ79,"")</f>
      </c>
    </row>
    <row r="80" spans="1:51" x14ac:dyDescent="0.25">
      <c r="A80" s="15"/>
      <c r="B80" s="15"/>
      <c r="C80" s="16"/>
      <c r="D80" s="11">
        <f>IF(J80="","",J80*(K80*INDEX('Parámetros'!$E$5:$E$7,U80)+L80*INDEX('Parámetros'!$F$5:$F$7,U80)+M80*INDEX('Parámetros'!$G$5:$G$7,U80)+N80*INDEX('Parámetros'!$H$5:$H$7,U80)+O80*INDEX('Parámetros'!$I$5:$I$7,U80)+P80*INDEX('Parámetros'!$J$5:$J$7,U80)+Q80*INDEX('Parámetros'!$K$5:$K$7,U80)+R80*INDEX('Parámetros'!$L$5:$L$7,U80)+S80*INDEX('Parámetros'!$M$5:$M$7,U80)))</f>
      </c>
      <c r="E80" s="17"/>
      <c r="F80" s="17"/>
      <c r="G80" s="15"/>
      <c r="H80" s="15"/>
      <c r="I80" s="13">
        <f>IF(AND(E80="",F80=""),"",IF(T80=1,(W80-X80)/60,"Revisa entrada y salida"))</f>
      </c>
      <c r="J80" s="14">
        <f>IF(OR(T80&lt;&gt;1,C80=""),"",C80/INDEX('Parámetros'!$D$5:$D$7,U80))</f>
      </c>
      <c r="K80" s="13">
        <f>IF(T80=1,ROUND(1440*((1-AC80)*AT80+(1-AD80)*AX80),0)/60,"")</f>
      </c>
      <c r="L80" s="13">
        <f>IF(T80=1,ROUND(1440*((1-AC80)*AU80+(1-AD80)*AY80),0)/60,"")</f>
      </c>
      <c r="M80" s="13">
        <f>IF(T80=1,ROUND(1440*((1-AC80)*AS80+(1-AD80)*AW80),0)/60,"")</f>
      </c>
      <c r="N80" s="13">
        <f>IF(T80=1,ROUND(1440*(IF(OR(H80="Sí",H80="Si",AC80=0),AC80*AR80+AD80*AV80,0)),0)/60,"")</f>
      </c>
      <c r="O80" s="13">
        <f>IF(T80=1,ROUND(1440*(IF(OR(H80="Sí",H80="Si",AC80=0),0,AC80*AR80+AD80*AV80)),0)/60,"")</f>
      </c>
      <c r="P80" s="13">
        <f>IF(T80=1,ROUND(1440*(IF(OR(H80="Sí",H80="Si",AC80=0),AC80*AS80+AD80*AW80,0)),0)/60,"")</f>
      </c>
      <c r="Q80" s="13">
        <f>IF(T80=1,ROUND(1440*(IF(OR(H80="Sí",H80="Si",AC80=0),0,AC80*AS80+AD80*AW80)),0)/60,"")</f>
      </c>
      <c r="R80" s="13">
        <f>IF(T80=1,ROUND(1440*(AC80*AT80+AD80*AX80),0)/60,"")</f>
      </c>
      <c r="S80" s="13">
        <f>IF(T80=1,ROUND(1440*(AC80*AU80+AD80*AY80),0)/60,"")</f>
      </c>
      <c r="T80">
        <f>IF(AND(ISNUMBER(E80),ISNUMBER(F80)),IF(AND(F80&gt;E80,YEAR(E80)=2026,(F80-E80)*1440&lt;=1140),1,0),0)</f>
      </c>
      <c r="U80">
        <f>IF(T80=1,MATCH(INT(E80),'Parámetros'!$A$5:$A$7,1),"")</f>
      </c>
      <c r="V80">
        <f>IF(T80=1,INDEX('Parámetros'!$C$5:$C$7,U80)/24,"")</f>
      </c>
      <c r="W80">
        <f>IF(T80=1,ROUND((F80-E80)*1440,0),"")</f>
      </c>
      <c r="X80">
        <f>IF(T80=1,MIN(N(G80),W80),"")</f>
      </c>
      <c r="Y80">
        <f>IF(T80=1,E80+(INT(W80/2)-INT(X80/2))/1440,"")</f>
      </c>
      <c r="Z80">
        <f>IF(T80=1,Y80+X80/1440,"")</f>
      </c>
      <c r="AA80">
        <f>IF(T80=1,MIN(F80,IF(E80+V80&lt;=Y80,E80+V80,E80+V80+X80/1440)),"")</f>
      </c>
      <c r="AB80">
        <f>IF(T80=1,INT(E80)+1,"")</f>
      </c>
      <c r="AC80">
        <f>IF(T80=1,IF(OR(WEEKDAY(AB80-1)=1,COUNTIF('Festivos 2026'!$A$5:$A$40,AB80-1)&gt;0),1,0),"")</f>
      </c>
      <c r="AD80">
        <f>IF(T80=1,IF(OR(WEEKDAY(AB80)=1,COUNTIF('Festivos 2026'!$A$5:$A$40,AB80)&gt;0),1,0),"")</f>
      </c>
      <c r="AE80">
        <f>IF(T80=1,IF(Z80&lt;=AA80,1,0),"")</f>
      </c>
      <c r="AF80">
        <f>IF(T80=1,MAX(0,MIN(AA80,AB80)-E80),"")</f>
      </c>
      <c r="AG80">
        <f>IF(T80=1,MAX(0,MIN(MIN(AA80,AB80),(AB80-1)+6/24)-E80)+MAX(0,MIN(AA80,AB80)-MAX(E80,(AB80-1)+19/24)),"")</f>
      </c>
      <c r="AH80">
        <f>IF(T80=1,MAX(0,AA80-MAX(E80,AB80)),"")</f>
      </c>
      <c r="AI80">
        <f>IF(T80=1,MAX(0,MIN(AA80,AB80+6/24)-MAX(E80,AB80))+MAX(0,AA80-MAX(MAX(E80,AB80),AB80+19/24)),"")</f>
      </c>
      <c r="AJ80">
        <f>IF(T80=1,MAX(0,MIN(F80,AB80)-AA80),"")</f>
      </c>
      <c r="AK80">
        <f>IF(T80=1,MAX(0,MIN(MIN(F80,AB80),(AB80-1)+6/24)-AA80)+MAX(0,MIN(F80,AB80)-MAX(AA80,(AB80-1)+19/24)),"")</f>
      </c>
      <c r="AL80">
        <f>IF(T80=1,MAX(0,F80-MAX(AA80,AB80)),"")</f>
      </c>
      <c r="AM80">
        <f>IF(T80=1,MAX(0,MIN(F80,AB80+6/24)-MAX(AA80,AB80))+MAX(0,F80-MAX(MAX(AA80,AB80),AB80+19/24)),"")</f>
      </c>
      <c r="AN80">
        <f>IF(T80=1,MAX(0,MIN(Z80,AB80)-Y80),"")</f>
      </c>
      <c r="AO80">
        <f>IF(T80=1,MAX(0,MIN(MIN(Z80,AB80),(AB80-1)+6/24)-Y80)+MAX(0,MIN(Z80,AB80)-MAX(Y80,(AB80-1)+19/24)),"")</f>
      </c>
      <c r="AP80">
        <f>IF(T80=1,MAX(0,Z80-MAX(Y80,AB80)),"")</f>
      </c>
      <c r="AQ80">
        <f>IF(T80=1,MAX(0,MIN(Z80,AB80+6/24)-MAX(Y80,AB80))+MAX(0,Z80-MAX(MAX(Y80,AB80),AB80+19/24)),"")</f>
      </c>
      <c r="AR80">
        <f>IF(T80=1,(AF80-AG80)-AE80*(AN80-AO80),"")</f>
      </c>
      <c r="AS80">
        <f>IF(T80=1,AG80-AE80*AO80,"")</f>
      </c>
      <c r="AT80">
        <f>IF(T80=1,(AJ80-AK80)-(1-AE80)*(AN80-AO80),"")</f>
      </c>
      <c r="AU80">
        <f>IF(T80=1,AK80-(1-AE80)*AO80,"")</f>
      </c>
      <c r="AV80">
        <f>IF(T80=1,(AH80-AI80)-AE80*(AP80-AQ80),"")</f>
      </c>
      <c r="AW80">
        <f>IF(T80=1,AI80-AE80*AQ80,"")</f>
      </c>
      <c r="AX80">
        <f>IF(T80=1,(AL80-AM80)-(1-AE80)*(AP80-AQ80),"")</f>
      </c>
      <c r="AY80">
        <f>IF(T80=1,AM80-(1-AE80)*AQ80,"")</f>
      </c>
    </row>
    <row r="81" spans="1:51" x14ac:dyDescent="0.25">
      <c r="A81" s="15"/>
      <c r="B81" s="15"/>
      <c r="C81" s="16"/>
      <c r="D81" s="11">
        <f>IF(J81="","",J81*(K81*INDEX('Parámetros'!$E$5:$E$7,U81)+L81*INDEX('Parámetros'!$F$5:$F$7,U81)+M81*INDEX('Parámetros'!$G$5:$G$7,U81)+N81*INDEX('Parámetros'!$H$5:$H$7,U81)+O81*INDEX('Parámetros'!$I$5:$I$7,U81)+P81*INDEX('Parámetros'!$J$5:$J$7,U81)+Q81*INDEX('Parámetros'!$K$5:$K$7,U81)+R81*INDEX('Parámetros'!$L$5:$L$7,U81)+S81*INDEX('Parámetros'!$M$5:$M$7,U81)))</f>
      </c>
      <c r="E81" s="17"/>
      <c r="F81" s="17"/>
      <c r="G81" s="15"/>
      <c r="H81" s="15"/>
      <c r="I81" s="13">
        <f>IF(AND(E81="",F81=""),"",IF(T81=1,(W81-X81)/60,"Revisa entrada y salida"))</f>
      </c>
      <c r="J81" s="14">
        <f>IF(OR(T81&lt;&gt;1,C81=""),"",C81/INDEX('Parámetros'!$D$5:$D$7,U81))</f>
      </c>
      <c r="K81" s="13">
        <f>IF(T81=1,ROUND(1440*((1-AC81)*AT81+(1-AD81)*AX81),0)/60,"")</f>
      </c>
      <c r="L81" s="13">
        <f>IF(T81=1,ROUND(1440*((1-AC81)*AU81+(1-AD81)*AY81),0)/60,"")</f>
      </c>
      <c r="M81" s="13">
        <f>IF(T81=1,ROUND(1440*((1-AC81)*AS81+(1-AD81)*AW81),0)/60,"")</f>
      </c>
      <c r="N81" s="13">
        <f>IF(T81=1,ROUND(1440*(IF(OR(H81="Sí",H81="Si",AC81=0),AC81*AR81+AD81*AV81,0)),0)/60,"")</f>
      </c>
      <c r="O81" s="13">
        <f>IF(T81=1,ROUND(1440*(IF(OR(H81="Sí",H81="Si",AC81=0),0,AC81*AR81+AD81*AV81)),0)/60,"")</f>
      </c>
      <c r="P81" s="13">
        <f>IF(T81=1,ROUND(1440*(IF(OR(H81="Sí",H81="Si",AC81=0),AC81*AS81+AD81*AW81,0)),0)/60,"")</f>
      </c>
      <c r="Q81" s="13">
        <f>IF(T81=1,ROUND(1440*(IF(OR(H81="Sí",H81="Si",AC81=0),0,AC81*AS81+AD81*AW81)),0)/60,"")</f>
      </c>
      <c r="R81" s="13">
        <f>IF(T81=1,ROUND(1440*(AC81*AT81+AD81*AX81),0)/60,"")</f>
      </c>
      <c r="S81" s="13">
        <f>IF(T81=1,ROUND(1440*(AC81*AU81+AD81*AY81),0)/60,"")</f>
      </c>
      <c r="T81">
        <f>IF(AND(ISNUMBER(E81),ISNUMBER(F81)),IF(AND(F81&gt;E81,YEAR(E81)=2026,(F81-E81)*1440&lt;=1140),1,0),0)</f>
      </c>
      <c r="U81">
        <f>IF(T81=1,MATCH(INT(E81),'Parámetros'!$A$5:$A$7,1),"")</f>
      </c>
      <c r="V81">
        <f>IF(T81=1,INDEX('Parámetros'!$C$5:$C$7,U81)/24,"")</f>
      </c>
      <c r="W81">
        <f>IF(T81=1,ROUND((F81-E81)*1440,0),"")</f>
      </c>
      <c r="X81">
        <f>IF(T81=1,MIN(N(G81),W81),"")</f>
      </c>
      <c r="Y81">
        <f>IF(T81=1,E81+(INT(W81/2)-INT(X81/2))/1440,"")</f>
      </c>
      <c r="Z81">
        <f>IF(T81=1,Y81+X81/1440,"")</f>
      </c>
      <c r="AA81">
        <f>IF(T81=1,MIN(F81,IF(E81+V81&lt;=Y81,E81+V81,E81+V81+X81/1440)),"")</f>
      </c>
      <c r="AB81">
        <f>IF(T81=1,INT(E81)+1,"")</f>
      </c>
      <c r="AC81">
        <f>IF(T81=1,IF(OR(WEEKDAY(AB81-1)=1,COUNTIF('Festivos 2026'!$A$5:$A$40,AB81-1)&gt;0),1,0),"")</f>
      </c>
      <c r="AD81">
        <f>IF(T81=1,IF(OR(WEEKDAY(AB81)=1,COUNTIF('Festivos 2026'!$A$5:$A$40,AB81)&gt;0),1,0),"")</f>
      </c>
      <c r="AE81">
        <f>IF(T81=1,IF(Z81&lt;=AA81,1,0),"")</f>
      </c>
      <c r="AF81">
        <f>IF(T81=1,MAX(0,MIN(AA81,AB81)-E81),"")</f>
      </c>
      <c r="AG81">
        <f>IF(T81=1,MAX(0,MIN(MIN(AA81,AB81),(AB81-1)+6/24)-E81)+MAX(0,MIN(AA81,AB81)-MAX(E81,(AB81-1)+19/24)),"")</f>
      </c>
      <c r="AH81">
        <f>IF(T81=1,MAX(0,AA81-MAX(E81,AB81)),"")</f>
      </c>
      <c r="AI81">
        <f>IF(T81=1,MAX(0,MIN(AA81,AB81+6/24)-MAX(E81,AB81))+MAX(0,AA81-MAX(MAX(E81,AB81),AB81+19/24)),"")</f>
      </c>
      <c r="AJ81">
        <f>IF(T81=1,MAX(0,MIN(F81,AB81)-AA81),"")</f>
      </c>
      <c r="AK81">
        <f>IF(T81=1,MAX(0,MIN(MIN(F81,AB81),(AB81-1)+6/24)-AA81)+MAX(0,MIN(F81,AB81)-MAX(AA81,(AB81-1)+19/24)),"")</f>
      </c>
      <c r="AL81">
        <f>IF(T81=1,MAX(0,F81-MAX(AA81,AB81)),"")</f>
      </c>
      <c r="AM81">
        <f>IF(T81=1,MAX(0,MIN(F81,AB81+6/24)-MAX(AA81,AB81))+MAX(0,F81-MAX(MAX(AA81,AB81),AB81+19/24)),"")</f>
      </c>
      <c r="AN81">
        <f>IF(T81=1,MAX(0,MIN(Z81,AB81)-Y81),"")</f>
      </c>
      <c r="AO81">
        <f>IF(T81=1,MAX(0,MIN(MIN(Z81,AB81),(AB81-1)+6/24)-Y81)+MAX(0,MIN(Z81,AB81)-MAX(Y81,(AB81-1)+19/24)),"")</f>
      </c>
      <c r="AP81">
        <f>IF(T81=1,MAX(0,Z81-MAX(Y81,AB81)),"")</f>
      </c>
      <c r="AQ81">
        <f>IF(T81=1,MAX(0,MIN(Z81,AB81+6/24)-MAX(Y81,AB81))+MAX(0,Z81-MAX(MAX(Y81,AB81),AB81+19/24)),"")</f>
      </c>
      <c r="AR81">
        <f>IF(T81=1,(AF81-AG81)-AE81*(AN81-AO81),"")</f>
      </c>
      <c r="AS81">
        <f>IF(T81=1,AG81-AE81*AO81,"")</f>
      </c>
      <c r="AT81">
        <f>IF(T81=1,(AJ81-AK81)-(1-AE81)*(AN81-AO81),"")</f>
      </c>
      <c r="AU81">
        <f>IF(T81=1,AK81-(1-AE81)*AO81,"")</f>
      </c>
      <c r="AV81">
        <f>IF(T81=1,(AH81-AI81)-AE81*(AP81-AQ81),"")</f>
      </c>
      <c r="AW81">
        <f>IF(T81=1,AI81-AE81*AQ81,"")</f>
      </c>
      <c r="AX81">
        <f>IF(T81=1,(AL81-AM81)-(1-AE81)*(AP81-AQ81),"")</f>
      </c>
      <c r="AY81">
        <f>IF(T81=1,AM81-(1-AE81)*AQ81,"")</f>
      </c>
    </row>
    <row r="82" spans="1:51" x14ac:dyDescent="0.25">
      <c r="A82" s="15"/>
      <c r="B82" s="15"/>
      <c r="C82" s="16"/>
      <c r="D82" s="11">
        <f>IF(J82="","",J82*(K82*INDEX('Parámetros'!$E$5:$E$7,U82)+L82*INDEX('Parámetros'!$F$5:$F$7,U82)+M82*INDEX('Parámetros'!$G$5:$G$7,U82)+N82*INDEX('Parámetros'!$H$5:$H$7,U82)+O82*INDEX('Parámetros'!$I$5:$I$7,U82)+P82*INDEX('Parámetros'!$J$5:$J$7,U82)+Q82*INDEX('Parámetros'!$K$5:$K$7,U82)+R82*INDEX('Parámetros'!$L$5:$L$7,U82)+S82*INDEX('Parámetros'!$M$5:$M$7,U82)))</f>
      </c>
      <c r="E82" s="17"/>
      <c r="F82" s="17"/>
      <c r="G82" s="15"/>
      <c r="H82" s="15"/>
      <c r="I82" s="13">
        <f>IF(AND(E82="",F82=""),"",IF(T82=1,(W82-X82)/60,"Revisa entrada y salida"))</f>
      </c>
      <c r="J82" s="14">
        <f>IF(OR(T82&lt;&gt;1,C82=""),"",C82/INDEX('Parámetros'!$D$5:$D$7,U82))</f>
      </c>
      <c r="K82" s="13">
        <f>IF(T82=1,ROUND(1440*((1-AC82)*AT82+(1-AD82)*AX82),0)/60,"")</f>
      </c>
      <c r="L82" s="13">
        <f>IF(T82=1,ROUND(1440*((1-AC82)*AU82+(1-AD82)*AY82),0)/60,"")</f>
      </c>
      <c r="M82" s="13">
        <f>IF(T82=1,ROUND(1440*((1-AC82)*AS82+(1-AD82)*AW82),0)/60,"")</f>
      </c>
      <c r="N82" s="13">
        <f>IF(T82=1,ROUND(1440*(IF(OR(H82="Sí",H82="Si",AC82=0),AC82*AR82+AD82*AV82,0)),0)/60,"")</f>
      </c>
      <c r="O82" s="13">
        <f>IF(T82=1,ROUND(1440*(IF(OR(H82="Sí",H82="Si",AC82=0),0,AC82*AR82+AD82*AV82)),0)/60,"")</f>
      </c>
      <c r="P82" s="13">
        <f>IF(T82=1,ROUND(1440*(IF(OR(H82="Sí",H82="Si",AC82=0),AC82*AS82+AD82*AW82,0)),0)/60,"")</f>
      </c>
      <c r="Q82" s="13">
        <f>IF(T82=1,ROUND(1440*(IF(OR(H82="Sí",H82="Si",AC82=0),0,AC82*AS82+AD82*AW82)),0)/60,"")</f>
      </c>
      <c r="R82" s="13">
        <f>IF(T82=1,ROUND(1440*(AC82*AT82+AD82*AX82),0)/60,"")</f>
      </c>
      <c r="S82" s="13">
        <f>IF(T82=1,ROUND(1440*(AC82*AU82+AD82*AY82),0)/60,"")</f>
      </c>
      <c r="T82">
        <f>IF(AND(ISNUMBER(E82),ISNUMBER(F82)),IF(AND(F82&gt;E82,YEAR(E82)=2026,(F82-E82)*1440&lt;=1140),1,0),0)</f>
      </c>
      <c r="U82">
        <f>IF(T82=1,MATCH(INT(E82),'Parámetros'!$A$5:$A$7,1),"")</f>
      </c>
      <c r="V82">
        <f>IF(T82=1,INDEX('Parámetros'!$C$5:$C$7,U82)/24,"")</f>
      </c>
      <c r="W82">
        <f>IF(T82=1,ROUND((F82-E82)*1440,0),"")</f>
      </c>
      <c r="X82">
        <f>IF(T82=1,MIN(N(G82),W82),"")</f>
      </c>
      <c r="Y82">
        <f>IF(T82=1,E82+(INT(W82/2)-INT(X82/2))/1440,"")</f>
      </c>
      <c r="Z82">
        <f>IF(T82=1,Y82+X82/1440,"")</f>
      </c>
      <c r="AA82">
        <f>IF(T82=1,MIN(F82,IF(E82+V82&lt;=Y82,E82+V82,E82+V82+X82/1440)),"")</f>
      </c>
      <c r="AB82">
        <f>IF(T82=1,INT(E82)+1,"")</f>
      </c>
      <c r="AC82">
        <f>IF(T82=1,IF(OR(WEEKDAY(AB82-1)=1,COUNTIF('Festivos 2026'!$A$5:$A$40,AB82-1)&gt;0),1,0),"")</f>
      </c>
      <c r="AD82">
        <f>IF(T82=1,IF(OR(WEEKDAY(AB82)=1,COUNTIF('Festivos 2026'!$A$5:$A$40,AB82)&gt;0),1,0),"")</f>
      </c>
      <c r="AE82">
        <f>IF(T82=1,IF(Z82&lt;=AA82,1,0),"")</f>
      </c>
      <c r="AF82">
        <f>IF(T82=1,MAX(0,MIN(AA82,AB82)-E82),"")</f>
      </c>
      <c r="AG82">
        <f>IF(T82=1,MAX(0,MIN(MIN(AA82,AB82),(AB82-1)+6/24)-E82)+MAX(0,MIN(AA82,AB82)-MAX(E82,(AB82-1)+19/24)),"")</f>
      </c>
      <c r="AH82">
        <f>IF(T82=1,MAX(0,AA82-MAX(E82,AB82)),"")</f>
      </c>
      <c r="AI82">
        <f>IF(T82=1,MAX(0,MIN(AA82,AB82+6/24)-MAX(E82,AB82))+MAX(0,AA82-MAX(MAX(E82,AB82),AB82+19/24)),"")</f>
      </c>
      <c r="AJ82">
        <f>IF(T82=1,MAX(0,MIN(F82,AB82)-AA82),"")</f>
      </c>
      <c r="AK82">
        <f>IF(T82=1,MAX(0,MIN(MIN(F82,AB82),(AB82-1)+6/24)-AA82)+MAX(0,MIN(F82,AB82)-MAX(AA82,(AB82-1)+19/24)),"")</f>
      </c>
      <c r="AL82">
        <f>IF(T82=1,MAX(0,F82-MAX(AA82,AB82)),"")</f>
      </c>
      <c r="AM82">
        <f>IF(T82=1,MAX(0,MIN(F82,AB82+6/24)-MAX(AA82,AB82))+MAX(0,F82-MAX(MAX(AA82,AB82),AB82+19/24)),"")</f>
      </c>
      <c r="AN82">
        <f>IF(T82=1,MAX(0,MIN(Z82,AB82)-Y82),"")</f>
      </c>
      <c r="AO82">
        <f>IF(T82=1,MAX(0,MIN(MIN(Z82,AB82),(AB82-1)+6/24)-Y82)+MAX(0,MIN(Z82,AB82)-MAX(Y82,(AB82-1)+19/24)),"")</f>
      </c>
      <c r="AP82">
        <f>IF(T82=1,MAX(0,Z82-MAX(Y82,AB82)),"")</f>
      </c>
      <c r="AQ82">
        <f>IF(T82=1,MAX(0,MIN(Z82,AB82+6/24)-MAX(Y82,AB82))+MAX(0,Z82-MAX(MAX(Y82,AB82),AB82+19/24)),"")</f>
      </c>
      <c r="AR82">
        <f>IF(T82=1,(AF82-AG82)-AE82*(AN82-AO82),"")</f>
      </c>
      <c r="AS82">
        <f>IF(T82=1,AG82-AE82*AO82,"")</f>
      </c>
      <c r="AT82">
        <f>IF(T82=1,(AJ82-AK82)-(1-AE82)*(AN82-AO82),"")</f>
      </c>
      <c r="AU82">
        <f>IF(T82=1,AK82-(1-AE82)*AO82,"")</f>
      </c>
      <c r="AV82">
        <f>IF(T82=1,(AH82-AI82)-AE82*(AP82-AQ82),"")</f>
      </c>
      <c r="AW82">
        <f>IF(T82=1,AI82-AE82*AQ82,"")</f>
      </c>
      <c r="AX82">
        <f>IF(T82=1,(AL82-AM82)-(1-AE82)*(AP82-AQ82),"")</f>
      </c>
      <c r="AY82">
        <f>IF(T82=1,AM82-(1-AE82)*AQ82,"")</f>
      </c>
    </row>
    <row r="83" spans="1:51" x14ac:dyDescent="0.25">
      <c r="A83" s="15"/>
      <c r="B83" s="15"/>
      <c r="C83" s="16"/>
      <c r="D83" s="11">
        <f>IF(J83="","",J83*(K83*INDEX('Parámetros'!$E$5:$E$7,U83)+L83*INDEX('Parámetros'!$F$5:$F$7,U83)+M83*INDEX('Parámetros'!$G$5:$G$7,U83)+N83*INDEX('Parámetros'!$H$5:$H$7,U83)+O83*INDEX('Parámetros'!$I$5:$I$7,U83)+P83*INDEX('Parámetros'!$J$5:$J$7,U83)+Q83*INDEX('Parámetros'!$K$5:$K$7,U83)+R83*INDEX('Parámetros'!$L$5:$L$7,U83)+S83*INDEX('Parámetros'!$M$5:$M$7,U83)))</f>
      </c>
      <c r="E83" s="17"/>
      <c r="F83" s="17"/>
      <c r="G83" s="15"/>
      <c r="H83" s="15"/>
      <c r="I83" s="13">
        <f>IF(AND(E83="",F83=""),"",IF(T83=1,(W83-X83)/60,"Revisa entrada y salida"))</f>
      </c>
      <c r="J83" s="14">
        <f>IF(OR(T83&lt;&gt;1,C83=""),"",C83/INDEX('Parámetros'!$D$5:$D$7,U83))</f>
      </c>
      <c r="K83" s="13">
        <f>IF(T83=1,ROUND(1440*((1-AC83)*AT83+(1-AD83)*AX83),0)/60,"")</f>
      </c>
      <c r="L83" s="13">
        <f>IF(T83=1,ROUND(1440*((1-AC83)*AU83+(1-AD83)*AY83),0)/60,"")</f>
      </c>
      <c r="M83" s="13">
        <f>IF(T83=1,ROUND(1440*((1-AC83)*AS83+(1-AD83)*AW83),0)/60,"")</f>
      </c>
      <c r="N83" s="13">
        <f>IF(T83=1,ROUND(1440*(IF(OR(H83="Sí",H83="Si",AC83=0),AC83*AR83+AD83*AV83,0)),0)/60,"")</f>
      </c>
      <c r="O83" s="13">
        <f>IF(T83=1,ROUND(1440*(IF(OR(H83="Sí",H83="Si",AC83=0),0,AC83*AR83+AD83*AV83)),0)/60,"")</f>
      </c>
      <c r="P83" s="13">
        <f>IF(T83=1,ROUND(1440*(IF(OR(H83="Sí",H83="Si",AC83=0),AC83*AS83+AD83*AW83,0)),0)/60,"")</f>
      </c>
      <c r="Q83" s="13">
        <f>IF(T83=1,ROUND(1440*(IF(OR(H83="Sí",H83="Si",AC83=0),0,AC83*AS83+AD83*AW83)),0)/60,"")</f>
      </c>
      <c r="R83" s="13">
        <f>IF(T83=1,ROUND(1440*(AC83*AT83+AD83*AX83),0)/60,"")</f>
      </c>
      <c r="S83" s="13">
        <f>IF(T83=1,ROUND(1440*(AC83*AU83+AD83*AY83),0)/60,"")</f>
      </c>
      <c r="T83">
        <f>IF(AND(ISNUMBER(E83),ISNUMBER(F83)),IF(AND(F83&gt;E83,YEAR(E83)=2026,(F83-E83)*1440&lt;=1140),1,0),0)</f>
      </c>
      <c r="U83">
        <f>IF(T83=1,MATCH(INT(E83),'Parámetros'!$A$5:$A$7,1),"")</f>
      </c>
      <c r="V83">
        <f>IF(T83=1,INDEX('Parámetros'!$C$5:$C$7,U83)/24,"")</f>
      </c>
      <c r="W83">
        <f>IF(T83=1,ROUND((F83-E83)*1440,0),"")</f>
      </c>
      <c r="X83">
        <f>IF(T83=1,MIN(N(G83),W83),"")</f>
      </c>
      <c r="Y83">
        <f>IF(T83=1,E83+(INT(W83/2)-INT(X83/2))/1440,"")</f>
      </c>
      <c r="Z83">
        <f>IF(T83=1,Y83+X83/1440,"")</f>
      </c>
      <c r="AA83">
        <f>IF(T83=1,MIN(F83,IF(E83+V83&lt;=Y83,E83+V83,E83+V83+X83/1440)),"")</f>
      </c>
      <c r="AB83">
        <f>IF(T83=1,INT(E83)+1,"")</f>
      </c>
      <c r="AC83">
        <f>IF(T83=1,IF(OR(WEEKDAY(AB83-1)=1,COUNTIF('Festivos 2026'!$A$5:$A$40,AB83-1)&gt;0),1,0),"")</f>
      </c>
      <c r="AD83">
        <f>IF(T83=1,IF(OR(WEEKDAY(AB83)=1,COUNTIF('Festivos 2026'!$A$5:$A$40,AB83)&gt;0),1,0),"")</f>
      </c>
      <c r="AE83">
        <f>IF(T83=1,IF(Z83&lt;=AA83,1,0),"")</f>
      </c>
      <c r="AF83">
        <f>IF(T83=1,MAX(0,MIN(AA83,AB83)-E83),"")</f>
      </c>
      <c r="AG83">
        <f>IF(T83=1,MAX(0,MIN(MIN(AA83,AB83),(AB83-1)+6/24)-E83)+MAX(0,MIN(AA83,AB83)-MAX(E83,(AB83-1)+19/24)),"")</f>
      </c>
      <c r="AH83">
        <f>IF(T83=1,MAX(0,AA83-MAX(E83,AB83)),"")</f>
      </c>
      <c r="AI83">
        <f>IF(T83=1,MAX(0,MIN(AA83,AB83+6/24)-MAX(E83,AB83))+MAX(0,AA83-MAX(MAX(E83,AB83),AB83+19/24)),"")</f>
      </c>
      <c r="AJ83">
        <f>IF(T83=1,MAX(0,MIN(F83,AB83)-AA83),"")</f>
      </c>
      <c r="AK83">
        <f>IF(T83=1,MAX(0,MIN(MIN(F83,AB83),(AB83-1)+6/24)-AA83)+MAX(0,MIN(F83,AB83)-MAX(AA83,(AB83-1)+19/24)),"")</f>
      </c>
      <c r="AL83">
        <f>IF(T83=1,MAX(0,F83-MAX(AA83,AB83)),"")</f>
      </c>
      <c r="AM83">
        <f>IF(T83=1,MAX(0,MIN(F83,AB83+6/24)-MAX(AA83,AB83))+MAX(0,F83-MAX(MAX(AA83,AB83),AB83+19/24)),"")</f>
      </c>
      <c r="AN83">
        <f>IF(T83=1,MAX(0,MIN(Z83,AB83)-Y83),"")</f>
      </c>
      <c r="AO83">
        <f>IF(T83=1,MAX(0,MIN(MIN(Z83,AB83),(AB83-1)+6/24)-Y83)+MAX(0,MIN(Z83,AB83)-MAX(Y83,(AB83-1)+19/24)),"")</f>
      </c>
      <c r="AP83">
        <f>IF(T83=1,MAX(0,Z83-MAX(Y83,AB83)),"")</f>
      </c>
      <c r="AQ83">
        <f>IF(T83=1,MAX(0,MIN(Z83,AB83+6/24)-MAX(Y83,AB83))+MAX(0,Z83-MAX(MAX(Y83,AB83),AB83+19/24)),"")</f>
      </c>
      <c r="AR83">
        <f>IF(T83=1,(AF83-AG83)-AE83*(AN83-AO83),"")</f>
      </c>
      <c r="AS83">
        <f>IF(T83=1,AG83-AE83*AO83,"")</f>
      </c>
      <c r="AT83">
        <f>IF(T83=1,(AJ83-AK83)-(1-AE83)*(AN83-AO83),"")</f>
      </c>
      <c r="AU83">
        <f>IF(T83=1,AK83-(1-AE83)*AO83,"")</f>
      </c>
      <c r="AV83">
        <f>IF(T83=1,(AH83-AI83)-AE83*(AP83-AQ83),"")</f>
      </c>
      <c r="AW83">
        <f>IF(T83=1,AI83-AE83*AQ83,"")</f>
      </c>
      <c r="AX83">
        <f>IF(T83=1,(AL83-AM83)-(1-AE83)*(AP83-AQ83),"")</f>
      </c>
      <c r="AY83">
        <f>IF(T83=1,AM83-(1-AE83)*AQ83,"")</f>
      </c>
    </row>
    <row r="84" spans="1:51" x14ac:dyDescent="0.25">
      <c r="A84" s="15"/>
      <c r="B84" s="15"/>
      <c r="C84" s="16"/>
      <c r="D84" s="11">
        <f>IF(J84="","",J84*(K84*INDEX('Parámetros'!$E$5:$E$7,U84)+L84*INDEX('Parámetros'!$F$5:$F$7,U84)+M84*INDEX('Parámetros'!$G$5:$G$7,U84)+N84*INDEX('Parámetros'!$H$5:$H$7,U84)+O84*INDEX('Parámetros'!$I$5:$I$7,U84)+P84*INDEX('Parámetros'!$J$5:$J$7,U84)+Q84*INDEX('Parámetros'!$K$5:$K$7,U84)+R84*INDEX('Parámetros'!$L$5:$L$7,U84)+S84*INDEX('Parámetros'!$M$5:$M$7,U84)))</f>
      </c>
      <c r="E84" s="17"/>
      <c r="F84" s="17"/>
      <c r="G84" s="15"/>
      <c r="H84" s="15"/>
      <c r="I84" s="13">
        <f>IF(AND(E84="",F84=""),"",IF(T84=1,(W84-X84)/60,"Revisa entrada y salida"))</f>
      </c>
      <c r="J84" s="14">
        <f>IF(OR(T84&lt;&gt;1,C84=""),"",C84/INDEX('Parámetros'!$D$5:$D$7,U84))</f>
      </c>
      <c r="K84" s="13">
        <f>IF(T84=1,ROUND(1440*((1-AC84)*AT84+(1-AD84)*AX84),0)/60,"")</f>
      </c>
      <c r="L84" s="13">
        <f>IF(T84=1,ROUND(1440*((1-AC84)*AU84+(1-AD84)*AY84),0)/60,"")</f>
      </c>
      <c r="M84" s="13">
        <f>IF(T84=1,ROUND(1440*((1-AC84)*AS84+(1-AD84)*AW84),0)/60,"")</f>
      </c>
      <c r="N84" s="13">
        <f>IF(T84=1,ROUND(1440*(IF(OR(H84="Sí",H84="Si",AC84=0),AC84*AR84+AD84*AV84,0)),0)/60,"")</f>
      </c>
      <c r="O84" s="13">
        <f>IF(T84=1,ROUND(1440*(IF(OR(H84="Sí",H84="Si",AC84=0),0,AC84*AR84+AD84*AV84)),0)/60,"")</f>
      </c>
      <c r="P84" s="13">
        <f>IF(T84=1,ROUND(1440*(IF(OR(H84="Sí",H84="Si",AC84=0),AC84*AS84+AD84*AW84,0)),0)/60,"")</f>
      </c>
      <c r="Q84" s="13">
        <f>IF(T84=1,ROUND(1440*(IF(OR(H84="Sí",H84="Si",AC84=0),0,AC84*AS84+AD84*AW84)),0)/60,"")</f>
      </c>
      <c r="R84" s="13">
        <f>IF(T84=1,ROUND(1440*(AC84*AT84+AD84*AX84),0)/60,"")</f>
      </c>
      <c r="S84" s="13">
        <f>IF(T84=1,ROUND(1440*(AC84*AU84+AD84*AY84),0)/60,"")</f>
      </c>
      <c r="T84">
        <f>IF(AND(ISNUMBER(E84),ISNUMBER(F84)),IF(AND(F84&gt;E84,YEAR(E84)=2026,(F84-E84)*1440&lt;=1140),1,0),0)</f>
      </c>
      <c r="U84">
        <f>IF(T84=1,MATCH(INT(E84),'Parámetros'!$A$5:$A$7,1),"")</f>
      </c>
      <c r="V84">
        <f>IF(T84=1,INDEX('Parámetros'!$C$5:$C$7,U84)/24,"")</f>
      </c>
      <c r="W84">
        <f>IF(T84=1,ROUND((F84-E84)*1440,0),"")</f>
      </c>
      <c r="X84">
        <f>IF(T84=1,MIN(N(G84),W84),"")</f>
      </c>
      <c r="Y84">
        <f>IF(T84=1,E84+(INT(W84/2)-INT(X84/2))/1440,"")</f>
      </c>
      <c r="Z84">
        <f>IF(T84=1,Y84+X84/1440,"")</f>
      </c>
      <c r="AA84">
        <f>IF(T84=1,MIN(F84,IF(E84+V84&lt;=Y84,E84+V84,E84+V84+X84/1440)),"")</f>
      </c>
      <c r="AB84">
        <f>IF(T84=1,INT(E84)+1,"")</f>
      </c>
      <c r="AC84">
        <f>IF(T84=1,IF(OR(WEEKDAY(AB84-1)=1,COUNTIF('Festivos 2026'!$A$5:$A$40,AB84-1)&gt;0),1,0),"")</f>
      </c>
      <c r="AD84">
        <f>IF(T84=1,IF(OR(WEEKDAY(AB84)=1,COUNTIF('Festivos 2026'!$A$5:$A$40,AB84)&gt;0),1,0),"")</f>
      </c>
      <c r="AE84">
        <f>IF(T84=1,IF(Z84&lt;=AA84,1,0),"")</f>
      </c>
      <c r="AF84">
        <f>IF(T84=1,MAX(0,MIN(AA84,AB84)-E84),"")</f>
      </c>
      <c r="AG84">
        <f>IF(T84=1,MAX(0,MIN(MIN(AA84,AB84),(AB84-1)+6/24)-E84)+MAX(0,MIN(AA84,AB84)-MAX(E84,(AB84-1)+19/24)),"")</f>
      </c>
      <c r="AH84">
        <f>IF(T84=1,MAX(0,AA84-MAX(E84,AB84)),"")</f>
      </c>
      <c r="AI84">
        <f>IF(T84=1,MAX(0,MIN(AA84,AB84+6/24)-MAX(E84,AB84))+MAX(0,AA84-MAX(MAX(E84,AB84),AB84+19/24)),"")</f>
      </c>
      <c r="AJ84">
        <f>IF(T84=1,MAX(0,MIN(F84,AB84)-AA84),"")</f>
      </c>
      <c r="AK84">
        <f>IF(T84=1,MAX(0,MIN(MIN(F84,AB84),(AB84-1)+6/24)-AA84)+MAX(0,MIN(F84,AB84)-MAX(AA84,(AB84-1)+19/24)),"")</f>
      </c>
      <c r="AL84">
        <f>IF(T84=1,MAX(0,F84-MAX(AA84,AB84)),"")</f>
      </c>
      <c r="AM84">
        <f>IF(T84=1,MAX(0,MIN(F84,AB84+6/24)-MAX(AA84,AB84))+MAX(0,F84-MAX(MAX(AA84,AB84),AB84+19/24)),"")</f>
      </c>
      <c r="AN84">
        <f>IF(T84=1,MAX(0,MIN(Z84,AB84)-Y84),"")</f>
      </c>
      <c r="AO84">
        <f>IF(T84=1,MAX(0,MIN(MIN(Z84,AB84),(AB84-1)+6/24)-Y84)+MAX(0,MIN(Z84,AB84)-MAX(Y84,(AB84-1)+19/24)),"")</f>
      </c>
      <c r="AP84">
        <f>IF(T84=1,MAX(0,Z84-MAX(Y84,AB84)),"")</f>
      </c>
      <c r="AQ84">
        <f>IF(T84=1,MAX(0,MIN(Z84,AB84+6/24)-MAX(Y84,AB84))+MAX(0,Z84-MAX(MAX(Y84,AB84),AB84+19/24)),"")</f>
      </c>
      <c r="AR84">
        <f>IF(T84=1,(AF84-AG84)-AE84*(AN84-AO84),"")</f>
      </c>
      <c r="AS84">
        <f>IF(T84=1,AG84-AE84*AO84,"")</f>
      </c>
      <c r="AT84">
        <f>IF(T84=1,(AJ84-AK84)-(1-AE84)*(AN84-AO84),"")</f>
      </c>
      <c r="AU84">
        <f>IF(T84=1,AK84-(1-AE84)*AO84,"")</f>
      </c>
      <c r="AV84">
        <f>IF(T84=1,(AH84-AI84)-AE84*(AP84-AQ84),"")</f>
      </c>
      <c r="AW84">
        <f>IF(T84=1,AI84-AE84*AQ84,"")</f>
      </c>
      <c r="AX84">
        <f>IF(T84=1,(AL84-AM84)-(1-AE84)*(AP84-AQ84),"")</f>
      </c>
      <c r="AY84">
        <f>IF(T84=1,AM84-(1-AE84)*AQ84,"")</f>
      </c>
    </row>
    <row r="85" spans="1:51" x14ac:dyDescent="0.25">
      <c r="A85" s="15"/>
      <c r="B85" s="15"/>
      <c r="C85" s="16"/>
      <c r="D85" s="11">
        <f>IF(J85="","",J85*(K85*INDEX('Parámetros'!$E$5:$E$7,U85)+L85*INDEX('Parámetros'!$F$5:$F$7,U85)+M85*INDEX('Parámetros'!$G$5:$G$7,U85)+N85*INDEX('Parámetros'!$H$5:$H$7,U85)+O85*INDEX('Parámetros'!$I$5:$I$7,U85)+P85*INDEX('Parámetros'!$J$5:$J$7,U85)+Q85*INDEX('Parámetros'!$K$5:$K$7,U85)+R85*INDEX('Parámetros'!$L$5:$L$7,U85)+S85*INDEX('Parámetros'!$M$5:$M$7,U85)))</f>
      </c>
      <c r="E85" s="17"/>
      <c r="F85" s="17"/>
      <c r="G85" s="15"/>
      <c r="H85" s="15"/>
      <c r="I85" s="13">
        <f>IF(AND(E85="",F85=""),"",IF(T85=1,(W85-X85)/60,"Revisa entrada y salida"))</f>
      </c>
      <c r="J85" s="14">
        <f>IF(OR(T85&lt;&gt;1,C85=""),"",C85/INDEX('Parámetros'!$D$5:$D$7,U85))</f>
      </c>
      <c r="K85" s="13">
        <f>IF(T85=1,ROUND(1440*((1-AC85)*AT85+(1-AD85)*AX85),0)/60,"")</f>
      </c>
      <c r="L85" s="13">
        <f>IF(T85=1,ROUND(1440*((1-AC85)*AU85+(1-AD85)*AY85),0)/60,"")</f>
      </c>
      <c r="M85" s="13">
        <f>IF(T85=1,ROUND(1440*((1-AC85)*AS85+(1-AD85)*AW85),0)/60,"")</f>
      </c>
      <c r="N85" s="13">
        <f>IF(T85=1,ROUND(1440*(IF(OR(H85="Sí",H85="Si",AC85=0),AC85*AR85+AD85*AV85,0)),0)/60,"")</f>
      </c>
      <c r="O85" s="13">
        <f>IF(T85=1,ROUND(1440*(IF(OR(H85="Sí",H85="Si",AC85=0),0,AC85*AR85+AD85*AV85)),0)/60,"")</f>
      </c>
      <c r="P85" s="13">
        <f>IF(T85=1,ROUND(1440*(IF(OR(H85="Sí",H85="Si",AC85=0),AC85*AS85+AD85*AW85,0)),0)/60,"")</f>
      </c>
      <c r="Q85" s="13">
        <f>IF(T85=1,ROUND(1440*(IF(OR(H85="Sí",H85="Si",AC85=0),0,AC85*AS85+AD85*AW85)),0)/60,"")</f>
      </c>
      <c r="R85" s="13">
        <f>IF(T85=1,ROUND(1440*(AC85*AT85+AD85*AX85),0)/60,"")</f>
      </c>
      <c r="S85" s="13">
        <f>IF(T85=1,ROUND(1440*(AC85*AU85+AD85*AY85),0)/60,"")</f>
      </c>
      <c r="T85">
        <f>IF(AND(ISNUMBER(E85),ISNUMBER(F85)),IF(AND(F85&gt;E85,YEAR(E85)=2026,(F85-E85)*1440&lt;=1140),1,0),0)</f>
      </c>
      <c r="U85">
        <f>IF(T85=1,MATCH(INT(E85),'Parámetros'!$A$5:$A$7,1),"")</f>
      </c>
      <c r="V85">
        <f>IF(T85=1,INDEX('Parámetros'!$C$5:$C$7,U85)/24,"")</f>
      </c>
      <c r="W85">
        <f>IF(T85=1,ROUND((F85-E85)*1440,0),"")</f>
      </c>
      <c r="X85">
        <f>IF(T85=1,MIN(N(G85),W85),"")</f>
      </c>
      <c r="Y85">
        <f>IF(T85=1,E85+(INT(W85/2)-INT(X85/2))/1440,"")</f>
      </c>
      <c r="Z85">
        <f>IF(T85=1,Y85+X85/1440,"")</f>
      </c>
      <c r="AA85">
        <f>IF(T85=1,MIN(F85,IF(E85+V85&lt;=Y85,E85+V85,E85+V85+X85/1440)),"")</f>
      </c>
      <c r="AB85">
        <f>IF(T85=1,INT(E85)+1,"")</f>
      </c>
      <c r="AC85">
        <f>IF(T85=1,IF(OR(WEEKDAY(AB85-1)=1,COUNTIF('Festivos 2026'!$A$5:$A$40,AB85-1)&gt;0),1,0),"")</f>
      </c>
      <c r="AD85">
        <f>IF(T85=1,IF(OR(WEEKDAY(AB85)=1,COUNTIF('Festivos 2026'!$A$5:$A$40,AB85)&gt;0),1,0),"")</f>
      </c>
      <c r="AE85">
        <f>IF(T85=1,IF(Z85&lt;=AA85,1,0),"")</f>
      </c>
      <c r="AF85">
        <f>IF(T85=1,MAX(0,MIN(AA85,AB85)-E85),"")</f>
      </c>
      <c r="AG85">
        <f>IF(T85=1,MAX(0,MIN(MIN(AA85,AB85),(AB85-1)+6/24)-E85)+MAX(0,MIN(AA85,AB85)-MAX(E85,(AB85-1)+19/24)),"")</f>
      </c>
      <c r="AH85">
        <f>IF(T85=1,MAX(0,AA85-MAX(E85,AB85)),"")</f>
      </c>
      <c r="AI85">
        <f>IF(T85=1,MAX(0,MIN(AA85,AB85+6/24)-MAX(E85,AB85))+MAX(0,AA85-MAX(MAX(E85,AB85),AB85+19/24)),"")</f>
      </c>
      <c r="AJ85">
        <f>IF(T85=1,MAX(0,MIN(F85,AB85)-AA85),"")</f>
      </c>
      <c r="AK85">
        <f>IF(T85=1,MAX(0,MIN(MIN(F85,AB85),(AB85-1)+6/24)-AA85)+MAX(0,MIN(F85,AB85)-MAX(AA85,(AB85-1)+19/24)),"")</f>
      </c>
      <c r="AL85">
        <f>IF(T85=1,MAX(0,F85-MAX(AA85,AB85)),"")</f>
      </c>
      <c r="AM85">
        <f>IF(T85=1,MAX(0,MIN(F85,AB85+6/24)-MAX(AA85,AB85))+MAX(0,F85-MAX(MAX(AA85,AB85),AB85+19/24)),"")</f>
      </c>
      <c r="AN85">
        <f>IF(T85=1,MAX(0,MIN(Z85,AB85)-Y85),"")</f>
      </c>
      <c r="AO85">
        <f>IF(T85=1,MAX(0,MIN(MIN(Z85,AB85),(AB85-1)+6/24)-Y85)+MAX(0,MIN(Z85,AB85)-MAX(Y85,(AB85-1)+19/24)),"")</f>
      </c>
      <c r="AP85">
        <f>IF(T85=1,MAX(0,Z85-MAX(Y85,AB85)),"")</f>
      </c>
      <c r="AQ85">
        <f>IF(T85=1,MAX(0,MIN(Z85,AB85+6/24)-MAX(Y85,AB85))+MAX(0,Z85-MAX(MAX(Y85,AB85),AB85+19/24)),"")</f>
      </c>
      <c r="AR85">
        <f>IF(T85=1,(AF85-AG85)-AE85*(AN85-AO85),"")</f>
      </c>
      <c r="AS85">
        <f>IF(T85=1,AG85-AE85*AO85,"")</f>
      </c>
      <c r="AT85">
        <f>IF(T85=1,(AJ85-AK85)-(1-AE85)*(AN85-AO85),"")</f>
      </c>
      <c r="AU85">
        <f>IF(T85=1,AK85-(1-AE85)*AO85,"")</f>
      </c>
      <c r="AV85">
        <f>IF(T85=1,(AH85-AI85)-AE85*(AP85-AQ85),"")</f>
      </c>
      <c r="AW85">
        <f>IF(T85=1,AI85-AE85*AQ85,"")</f>
      </c>
      <c r="AX85">
        <f>IF(T85=1,(AL85-AM85)-(1-AE85)*(AP85-AQ85),"")</f>
      </c>
      <c r="AY85">
        <f>IF(T85=1,AM85-(1-AE85)*AQ85,"")</f>
      </c>
    </row>
    <row r="86" spans="1:51" x14ac:dyDescent="0.25">
      <c r="A86" s="15"/>
      <c r="B86" s="15"/>
      <c r="C86" s="16"/>
      <c r="D86" s="11">
        <f>IF(J86="","",J86*(K86*INDEX('Parámetros'!$E$5:$E$7,U86)+L86*INDEX('Parámetros'!$F$5:$F$7,U86)+M86*INDEX('Parámetros'!$G$5:$G$7,U86)+N86*INDEX('Parámetros'!$H$5:$H$7,U86)+O86*INDEX('Parámetros'!$I$5:$I$7,U86)+P86*INDEX('Parámetros'!$J$5:$J$7,U86)+Q86*INDEX('Parámetros'!$K$5:$K$7,U86)+R86*INDEX('Parámetros'!$L$5:$L$7,U86)+S86*INDEX('Parámetros'!$M$5:$M$7,U86)))</f>
      </c>
      <c r="E86" s="17"/>
      <c r="F86" s="17"/>
      <c r="G86" s="15"/>
      <c r="H86" s="15"/>
      <c r="I86" s="13">
        <f>IF(AND(E86="",F86=""),"",IF(T86=1,(W86-X86)/60,"Revisa entrada y salida"))</f>
      </c>
      <c r="J86" s="14">
        <f>IF(OR(T86&lt;&gt;1,C86=""),"",C86/INDEX('Parámetros'!$D$5:$D$7,U86))</f>
      </c>
      <c r="K86" s="13">
        <f>IF(T86=1,ROUND(1440*((1-AC86)*AT86+(1-AD86)*AX86),0)/60,"")</f>
      </c>
      <c r="L86" s="13">
        <f>IF(T86=1,ROUND(1440*((1-AC86)*AU86+(1-AD86)*AY86),0)/60,"")</f>
      </c>
      <c r="M86" s="13">
        <f>IF(T86=1,ROUND(1440*((1-AC86)*AS86+(1-AD86)*AW86),0)/60,"")</f>
      </c>
      <c r="N86" s="13">
        <f>IF(T86=1,ROUND(1440*(IF(OR(H86="Sí",H86="Si",AC86=0),AC86*AR86+AD86*AV86,0)),0)/60,"")</f>
      </c>
      <c r="O86" s="13">
        <f>IF(T86=1,ROUND(1440*(IF(OR(H86="Sí",H86="Si",AC86=0),0,AC86*AR86+AD86*AV86)),0)/60,"")</f>
      </c>
      <c r="P86" s="13">
        <f>IF(T86=1,ROUND(1440*(IF(OR(H86="Sí",H86="Si",AC86=0),AC86*AS86+AD86*AW86,0)),0)/60,"")</f>
      </c>
      <c r="Q86" s="13">
        <f>IF(T86=1,ROUND(1440*(IF(OR(H86="Sí",H86="Si",AC86=0),0,AC86*AS86+AD86*AW86)),0)/60,"")</f>
      </c>
      <c r="R86" s="13">
        <f>IF(T86=1,ROUND(1440*(AC86*AT86+AD86*AX86),0)/60,"")</f>
      </c>
      <c r="S86" s="13">
        <f>IF(T86=1,ROUND(1440*(AC86*AU86+AD86*AY86),0)/60,"")</f>
      </c>
      <c r="T86">
        <f>IF(AND(ISNUMBER(E86),ISNUMBER(F86)),IF(AND(F86&gt;E86,YEAR(E86)=2026,(F86-E86)*1440&lt;=1140),1,0),0)</f>
      </c>
      <c r="U86">
        <f>IF(T86=1,MATCH(INT(E86),'Parámetros'!$A$5:$A$7,1),"")</f>
      </c>
      <c r="V86">
        <f>IF(T86=1,INDEX('Parámetros'!$C$5:$C$7,U86)/24,"")</f>
      </c>
      <c r="W86">
        <f>IF(T86=1,ROUND((F86-E86)*1440,0),"")</f>
      </c>
      <c r="X86">
        <f>IF(T86=1,MIN(N(G86),W86),"")</f>
      </c>
      <c r="Y86">
        <f>IF(T86=1,E86+(INT(W86/2)-INT(X86/2))/1440,"")</f>
      </c>
      <c r="Z86">
        <f>IF(T86=1,Y86+X86/1440,"")</f>
      </c>
      <c r="AA86">
        <f>IF(T86=1,MIN(F86,IF(E86+V86&lt;=Y86,E86+V86,E86+V86+X86/1440)),"")</f>
      </c>
      <c r="AB86">
        <f>IF(T86=1,INT(E86)+1,"")</f>
      </c>
      <c r="AC86">
        <f>IF(T86=1,IF(OR(WEEKDAY(AB86-1)=1,COUNTIF('Festivos 2026'!$A$5:$A$40,AB86-1)&gt;0),1,0),"")</f>
      </c>
      <c r="AD86">
        <f>IF(T86=1,IF(OR(WEEKDAY(AB86)=1,COUNTIF('Festivos 2026'!$A$5:$A$40,AB86)&gt;0),1,0),"")</f>
      </c>
      <c r="AE86">
        <f>IF(T86=1,IF(Z86&lt;=AA86,1,0),"")</f>
      </c>
      <c r="AF86">
        <f>IF(T86=1,MAX(0,MIN(AA86,AB86)-E86),"")</f>
      </c>
      <c r="AG86">
        <f>IF(T86=1,MAX(0,MIN(MIN(AA86,AB86),(AB86-1)+6/24)-E86)+MAX(0,MIN(AA86,AB86)-MAX(E86,(AB86-1)+19/24)),"")</f>
      </c>
      <c r="AH86">
        <f>IF(T86=1,MAX(0,AA86-MAX(E86,AB86)),"")</f>
      </c>
      <c r="AI86">
        <f>IF(T86=1,MAX(0,MIN(AA86,AB86+6/24)-MAX(E86,AB86))+MAX(0,AA86-MAX(MAX(E86,AB86),AB86+19/24)),"")</f>
      </c>
      <c r="AJ86">
        <f>IF(T86=1,MAX(0,MIN(F86,AB86)-AA86),"")</f>
      </c>
      <c r="AK86">
        <f>IF(T86=1,MAX(0,MIN(MIN(F86,AB86),(AB86-1)+6/24)-AA86)+MAX(0,MIN(F86,AB86)-MAX(AA86,(AB86-1)+19/24)),"")</f>
      </c>
      <c r="AL86">
        <f>IF(T86=1,MAX(0,F86-MAX(AA86,AB86)),"")</f>
      </c>
      <c r="AM86">
        <f>IF(T86=1,MAX(0,MIN(F86,AB86+6/24)-MAX(AA86,AB86))+MAX(0,F86-MAX(MAX(AA86,AB86),AB86+19/24)),"")</f>
      </c>
      <c r="AN86">
        <f>IF(T86=1,MAX(0,MIN(Z86,AB86)-Y86),"")</f>
      </c>
      <c r="AO86">
        <f>IF(T86=1,MAX(0,MIN(MIN(Z86,AB86),(AB86-1)+6/24)-Y86)+MAX(0,MIN(Z86,AB86)-MAX(Y86,(AB86-1)+19/24)),"")</f>
      </c>
      <c r="AP86">
        <f>IF(T86=1,MAX(0,Z86-MAX(Y86,AB86)),"")</f>
      </c>
      <c r="AQ86">
        <f>IF(T86=1,MAX(0,MIN(Z86,AB86+6/24)-MAX(Y86,AB86))+MAX(0,Z86-MAX(MAX(Y86,AB86),AB86+19/24)),"")</f>
      </c>
      <c r="AR86">
        <f>IF(T86=1,(AF86-AG86)-AE86*(AN86-AO86),"")</f>
      </c>
      <c r="AS86">
        <f>IF(T86=1,AG86-AE86*AO86,"")</f>
      </c>
      <c r="AT86">
        <f>IF(T86=1,(AJ86-AK86)-(1-AE86)*(AN86-AO86),"")</f>
      </c>
      <c r="AU86">
        <f>IF(T86=1,AK86-(1-AE86)*AO86,"")</f>
      </c>
      <c r="AV86">
        <f>IF(T86=1,(AH86-AI86)-AE86*(AP86-AQ86),"")</f>
      </c>
      <c r="AW86">
        <f>IF(T86=1,AI86-AE86*AQ86,"")</f>
      </c>
      <c r="AX86">
        <f>IF(T86=1,(AL86-AM86)-(1-AE86)*(AP86-AQ86),"")</f>
      </c>
      <c r="AY86">
        <f>IF(T86=1,AM86-(1-AE86)*AQ86,"")</f>
      </c>
    </row>
    <row r="87" spans="1:51" x14ac:dyDescent="0.25">
      <c r="A87" s="15"/>
      <c r="B87" s="15"/>
      <c r="C87" s="16"/>
      <c r="D87" s="11">
        <f>IF(J87="","",J87*(K87*INDEX('Parámetros'!$E$5:$E$7,U87)+L87*INDEX('Parámetros'!$F$5:$F$7,U87)+M87*INDEX('Parámetros'!$G$5:$G$7,U87)+N87*INDEX('Parámetros'!$H$5:$H$7,U87)+O87*INDEX('Parámetros'!$I$5:$I$7,U87)+P87*INDEX('Parámetros'!$J$5:$J$7,U87)+Q87*INDEX('Parámetros'!$K$5:$K$7,U87)+R87*INDEX('Parámetros'!$L$5:$L$7,U87)+S87*INDEX('Parámetros'!$M$5:$M$7,U87)))</f>
      </c>
      <c r="E87" s="17"/>
      <c r="F87" s="17"/>
      <c r="G87" s="15"/>
      <c r="H87" s="15"/>
      <c r="I87" s="13">
        <f>IF(AND(E87="",F87=""),"",IF(T87=1,(W87-X87)/60,"Revisa entrada y salida"))</f>
      </c>
      <c r="J87" s="14">
        <f>IF(OR(T87&lt;&gt;1,C87=""),"",C87/INDEX('Parámetros'!$D$5:$D$7,U87))</f>
      </c>
      <c r="K87" s="13">
        <f>IF(T87=1,ROUND(1440*((1-AC87)*AT87+(1-AD87)*AX87),0)/60,"")</f>
      </c>
      <c r="L87" s="13">
        <f>IF(T87=1,ROUND(1440*((1-AC87)*AU87+(1-AD87)*AY87),0)/60,"")</f>
      </c>
      <c r="M87" s="13">
        <f>IF(T87=1,ROUND(1440*((1-AC87)*AS87+(1-AD87)*AW87),0)/60,"")</f>
      </c>
      <c r="N87" s="13">
        <f>IF(T87=1,ROUND(1440*(IF(OR(H87="Sí",H87="Si",AC87=0),AC87*AR87+AD87*AV87,0)),0)/60,"")</f>
      </c>
      <c r="O87" s="13">
        <f>IF(T87=1,ROUND(1440*(IF(OR(H87="Sí",H87="Si",AC87=0),0,AC87*AR87+AD87*AV87)),0)/60,"")</f>
      </c>
      <c r="P87" s="13">
        <f>IF(T87=1,ROUND(1440*(IF(OR(H87="Sí",H87="Si",AC87=0),AC87*AS87+AD87*AW87,0)),0)/60,"")</f>
      </c>
      <c r="Q87" s="13">
        <f>IF(T87=1,ROUND(1440*(IF(OR(H87="Sí",H87="Si",AC87=0),0,AC87*AS87+AD87*AW87)),0)/60,"")</f>
      </c>
      <c r="R87" s="13">
        <f>IF(T87=1,ROUND(1440*(AC87*AT87+AD87*AX87),0)/60,"")</f>
      </c>
      <c r="S87" s="13">
        <f>IF(T87=1,ROUND(1440*(AC87*AU87+AD87*AY87),0)/60,"")</f>
      </c>
      <c r="T87">
        <f>IF(AND(ISNUMBER(E87),ISNUMBER(F87)),IF(AND(F87&gt;E87,YEAR(E87)=2026,(F87-E87)*1440&lt;=1140),1,0),0)</f>
      </c>
      <c r="U87">
        <f>IF(T87=1,MATCH(INT(E87),'Parámetros'!$A$5:$A$7,1),"")</f>
      </c>
      <c r="V87">
        <f>IF(T87=1,INDEX('Parámetros'!$C$5:$C$7,U87)/24,"")</f>
      </c>
      <c r="W87">
        <f>IF(T87=1,ROUND((F87-E87)*1440,0),"")</f>
      </c>
      <c r="X87">
        <f>IF(T87=1,MIN(N(G87),W87),"")</f>
      </c>
      <c r="Y87">
        <f>IF(T87=1,E87+(INT(W87/2)-INT(X87/2))/1440,"")</f>
      </c>
      <c r="Z87">
        <f>IF(T87=1,Y87+X87/1440,"")</f>
      </c>
      <c r="AA87">
        <f>IF(T87=1,MIN(F87,IF(E87+V87&lt;=Y87,E87+V87,E87+V87+X87/1440)),"")</f>
      </c>
      <c r="AB87">
        <f>IF(T87=1,INT(E87)+1,"")</f>
      </c>
      <c r="AC87">
        <f>IF(T87=1,IF(OR(WEEKDAY(AB87-1)=1,COUNTIF('Festivos 2026'!$A$5:$A$40,AB87-1)&gt;0),1,0),"")</f>
      </c>
      <c r="AD87">
        <f>IF(T87=1,IF(OR(WEEKDAY(AB87)=1,COUNTIF('Festivos 2026'!$A$5:$A$40,AB87)&gt;0),1,0),"")</f>
      </c>
      <c r="AE87">
        <f>IF(T87=1,IF(Z87&lt;=AA87,1,0),"")</f>
      </c>
      <c r="AF87">
        <f>IF(T87=1,MAX(0,MIN(AA87,AB87)-E87),"")</f>
      </c>
      <c r="AG87">
        <f>IF(T87=1,MAX(0,MIN(MIN(AA87,AB87),(AB87-1)+6/24)-E87)+MAX(0,MIN(AA87,AB87)-MAX(E87,(AB87-1)+19/24)),"")</f>
      </c>
      <c r="AH87">
        <f>IF(T87=1,MAX(0,AA87-MAX(E87,AB87)),"")</f>
      </c>
      <c r="AI87">
        <f>IF(T87=1,MAX(0,MIN(AA87,AB87+6/24)-MAX(E87,AB87))+MAX(0,AA87-MAX(MAX(E87,AB87),AB87+19/24)),"")</f>
      </c>
      <c r="AJ87">
        <f>IF(T87=1,MAX(0,MIN(F87,AB87)-AA87),"")</f>
      </c>
      <c r="AK87">
        <f>IF(T87=1,MAX(0,MIN(MIN(F87,AB87),(AB87-1)+6/24)-AA87)+MAX(0,MIN(F87,AB87)-MAX(AA87,(AB87-1)+19/24)),"")</f>
      </c>
      <c r="AL87">
        <f>IF(T87=1,MAX(0,F87-MAX(AA87,AB87)),"")</f>
      </c>
      <c r="AM87">
        <f>IF(T87=1,MAX(0,MIN(F87,AB87+6/24)-MAX(AA87,AB87))+MAX(0,F87-MAX(MAX(AA87,AB87),AB87+19/24)),"")</f>
      </c>
      <c r="AN87">
        <f>IF(T87=1,MAX(0,MIN(Z87,AB87)-Y87),"")</f>
      </c>
      <c r="AO87">
        <f>IF(T87=1,MAX(0,MIN(MIN(Z87,AB87),(AB87-1)+6/24)-Y87)+MAX(0,MIN(Z87,AB87)-MAX(Y87,(AB87-1)+19/24)),"")</f>
      </c>
      <c r="AP87">
        <f>IF(T87=1,MAX(0,Z87-MAX(Y87,AB87)),"")</f>
      </c>
      <c r="AQ87">
        <f>IF(T87=1,MAX(0,MIN(Z87,AB87+6/24)-MAX(Y87,AB87))+MAX(0,Z87-MAX(MAX(Y87,AB87),AB87+19/24)),"")</f>
      </c>
      <c r="AR87">
        <f>IF(T87=1,(AF87-AG87)-AE87*(AN87-AO87),"")</f>
      </c>
      <c r="AS87">
        <f>IF(T87=1,AG87-AE87*AO87,"")</f>
      </c>
      <c r="AT87">
        <f>IF(T87=1,(AJ87-AK87)-(1-AE87)*(AN87-AO87),"")</f>
      </c>
      <c r="AU87">
        <f>IF(T87=1,AK87-(1-AE87)*AO87,"")</f>
      </c>
      <c r="AV87">
        <f>IF(T87=1,(AH87-AI87)-AE87*(AP87-AQ87),"")</f>
      </c>
      <c r="AW87">
        <f>IF(T87=1,AI87-AE87*AQ87,"")</f>
      </c>
      <c r="AX87">
        <f>IF(T87=1,(AL87-AM87)-(1-AE87)*(AP87-AQ87),"")</f>
      </c>
      <c r="AY87">
        <f>IF(T87=1,AM87-(1-AE87)*AQ87,"")</f>
      </c>
    </row>
    <row r="88" spans="1:51" x14ac:dyDescent="0.25">
      <c r="A88" s="15"/>
      <c r="B88" s="15"/>
      <c r="C88" s="16"/>
      <c r="D88" s="11">
        <f>IF(J88="","",J88*(K88*INDEX('Parámetros'!$E$5:$E$7,U88)+L88*INDEX('Parámetros'!$F$5:$F$7,U88)+M88*INDEX('Parámetros'!$G$5:$G$7,U88)+N88*INDEX('Parámetros'!$H$5:$H$7,U88)+O88*INDEX('Parámetros'!$I$5:$I$7,U88)+P88*INDEX('Parámetros'!$J$5:$J$7,U88)+Q88*INDEX('Parámetros'!$K$5:$K$7,U88)+R88*INDEX('Parámetros'!$L$5:$L$7,U88)+S88*INDEX('Parámetros'!$M$5:$M$7,U88)))</f>
      </c>
      <c r="E88" s="17"/>
      <c r="F88" s="17"/>
      <c r="G88" s="15"/>
      <c r="H88" s="15"/>
      <c r="I88" s="13">
        <f>IF(AND(E88="",F88=""),"",IF(T88=1,(W88-X88)/60,"Revisa entrada y salida"))</f>
      </c>
      <c r="J88" s="14">
        <f>IF(OR(T88&lt;&gt;1,C88=""),"",C88/INDEX('Parámetros'!$D$5:$D$7,U88))</f>
      </c>
      <c r="K88" s="13">
        <f>IF(T88=1,ROUND(1440*((1-AC88)*AT88+(1-AD88)*AX88),0)/60,"")</f>
      </c>
      <c r="L88" s="13">
        <f>IF(T88=1,ROUND(1440*((1-AC88)*AU88+(1-AD88)*AY88),0)/60,"")</f>
      </c>
      <c r="M88" s="13">
        <f>IF(T88=1,ROUND(1440*((1-AC88)*AS88+(1-AD88)*AW88),0)/60,"")</f>
      </c>
      <c r="N88" s="13">
        <f>IF(T88=1,ROUND(1440*(IF(OR(H88="Sí",H88="Si",AC88=0),AC88*AR88+AD88*AV88,0)),0)/60,"")</f>
      </c>
      <c r="O88" s="13">
        <f>IF(T88=1,ROUND(1440*(IF(OR(H88="Sí",H88="Si",AC88=0),0,AC88*AR88+AD88*AV88)),0)/60,"")</f>
      </c>
      <c r="P88" s="13">
        <f>IF(T88=1,ROUND(1440*(IF(OR(H88="Sí",H88="Si",AC88=0),AC88*AS88+AD88*AW88,0)),0)/60,"")</f>
      </c>
      <c r="Q88" s="13">
        <f>IF(T88=1,ROUND(1440*(IF(OR(H88="Sí",H88="Si",AC88=0),0,AC88*AS88+AD88*AW88)),0)/60,"")</f>
      </c>
      <c r="R88" s="13">
        <f>IF(T88=1,ROUND(1440*(AC88*AT88+AD88*AX88),0)/60,"")</f>
      </c>
      <c r="S88" s="13">
        <f>IF(T88=1,ROUND(1440*(AC88*AU88+AD88*AY88),0)/60,"")</f>
      </c>
      <c r="T88">
        <f>IF(AND(ISNUMBER(E88),ISNUMBER(F88)),IF(AND(F88&gt;E88,YEAR(E88)=2026,(F88-E88)*1440&lt;=1140),1,0),0)</f>
      </c>
      <c r="U88">
        <f>IF(T88=1,MATCH(INT(E88),'Parámetros'!$A$5:$A$7,1),"")</f>
      </c>
      <c r="V88">
        <f>IF(T88=1,INDEX('Parámetros'!$C$5:$C$7,U88)/24,"")</f>
      </c>
      <c r="W88">
        <f>IF(T88=1,ROUND((F88-E88)*1440,0),"")</f>
      </c>
      <c r="X88">
        <f>IF(T88=1,MIN(N(G88),W88),"")</f>
      </c>
      <c r="Y88">
        <f>IF(T88=1,E88+(INT(W88/2)-INT(X88/2))/1440,"")</f>
      </c>
      <c r="Z88">
        <f>IF(T88=1,Y88+X88/1440,"")</f>
      </c>
      <c r="AA88">
        <f>IF(T88=1,MIN(F88,IF(E88+V88&lt;=Y88,E88+V88,E88+V88+X88/1440)),"")</f>
      </c>
      <c r="AB88">
        <f>IF(T88=1,INT(E88)+1,"")</f>
      </c>
      <c r="AC88">
        <f>IF(T88=1,IF(OR(WEEKDAY(AB88-1)=1,COUNTIF('Festivos 2026'!$A$5:$A$40,AB88-1)&gt;0),1,0),"")</f>
      </c>
      <c r="AD88">
        <f>IF(T88=1,IF(OR(WEEKDAY(AB88)=1,COUNTIF('Festivos 2026'!$A$5:$A$40,AB88)&gt;0),1,0),"")</f>
      </c>
      <c r="AE88">
        <f>IF(T88=1,IF(Z88&lt;=AA88,1,0),"")</f>
      </c>
      <c r="AF88">
        <f>IF(T88=1,MAX(0,MIN(AA88,AB88)-E88),"")</f>
      </c>
      <c r="AG88">
        <f>IF(T88=1,MAX(0,MIN(MIN(AA88,AB88),(AB88-1)+6/24)-E88)+MAX(0,MIN(AA88,AB88)-MAX(E88,(AB88-1)+19/24)),"")</f>
      </c>
      <c r="AH88">
        <f>IF(T88=1,MAX(0,AA88-MAX(E88,AB88)),"")</f>
      </c>
      <c r="AI88">
        <f>IF(T88=1,MAX(0,MIN(AA88,AB88+6/24)-MAX(E88,AB88))+MAX(0,AA88-MAX(MAX(E88,AB88),AB88+19/24)),"")</f>
      </c>
      <c r="AJ88">
        <f>IF(T88=1,MAX(0,MIN(F88,AB88)-AA88),"")</f>
      </c>
      <c r="AK88">
        <f>IF(T88=1,MAX(0,MIN(MIN(F88,AB88),(AB88-1)+6/24)-AA88)+MAX(0,MIN(F88,AB88)-MAX(AA88,(AB88-1)+19/24)),"")</f>
      </c>
      <c r="AL88">
        <f>IF(T88=1,MAX(0,F88-MAX(AA88,AB88)),"")</f>
      </c>
      <c r="AM88">
        <f>IF(T88=1,MAX(0,MIN(F88,AB88+6/24)-MAX(AA88,AB88))+MAX(0,F88-MAX(MAX(AA88,AB88),AB88+19/24)),"")</f>
      </c>
      <c r="AN88">
        <f>IF(T88=1,MAX(0,MIN(Z88,AB88)-Y88),"")</f>
      </c>
      <c r="AO88">
        <f>IF(T88=1,MAX(0,MIN(MIN(Z88,AB88),(AB88-1)+6/24)-Y88)+MAX(0,MIN(Z88,AB88)-MAX(Y88,(AB88-1)+19/24)),"")</f>
      </c>
      <c r="AP88">
        <f>IF(T88=1,MAX(0,Z88-MAX(Y88,AB88)),"")</f>
      </c>
      <c r="AQ88">
        <f>IF(T88=1,MAX(0,MIN(Z88,AB88+6/24)-MAX(Y88,AB88))+MAX(0,Z88-MAX(MAX(Y88,AB88),AB88+19/24)),"")</f>
      </c>
      <c r="AR88">
        <f>IF(T88=1,(AF88-AG88)-AE88*(AN88-AO88),"")</f>
      </c>
      <c r="AS88">
        <f>IF(T88=1,AG88-AE88*AO88,"")</f>
      </c>
      <c r="AT88">
        <f>IF(T88=1,(AJ88-AK88)-(1-AE88)*(AN88-AO88),"")</f>
      </c>
      <c r="AU88">
        <f>IF(T88=1,AK88-(1-AE88)*AO88,"")</f>
      </c>
      <c r="AV88">
        <f>IF(T88=1,(AH88-AI88)-AE88*(AP88-AQ88),"")</f>
      </c>
      <c r="AW88">
        <f>IF(T88=1,AI88-AE88*AQ88,"")</f>
      </c>
      <c r="AX88">
        <f>IF(T88=1,(AL88-AM88)-(1-AE88)*(AP88-AQ88),"")</f>
      </c>
      <c r="AY88">
        <f>IF(T88=1,AM88-(1-AE88)*AQ88,"")</f>
      </c>
    </row>
    <row r="89" spans="1:51" x14ac:dyDescent="0.25">
      <c r="A89" s="15"/>
      <c r="B89" s="15"/>
      <c r="C89" s="16"/>
      <c r="D89" s="11">
        <f>IF(J89="","",J89*(K89*INDEX('Parámetros'!$E$5:$E$7,U89)+L89*INDEX('Parámetros'!$F$5:$F$7,U89)+M89*INDEX('Parámetros'!$G$5:$G$7,U89)+N89*INDEX('Parámetros'!$H$5:$H$7,U89)+O89*INDEX('Parámetros'!$I$5:$I$7,U89)+P89*INDEX('Parámetros'!$J$5:$J$7,U89)+Q89*INDEX('Parámetros'!$K$5:$K$7,U89)+R89*INDEX('Parámetros'!$L$5:$L$7,U89)+S89*INDEX('Parámetros'!$M$5:$M$7,U89)))</f>
      </c>
      <c r="E89" s="17"/>
      <c r="F89" s="17"/>
      <c r="G89" s="15"/>
      <c r="H89" s="15"/>
      <c r="I89" s="13">
        <f>IF(AND(E89="",F89=""),"",IF(T89=1,(W89-X89)/60,"Revisa entrada y salida"))</f>
      </c>
      <c r="J89" s="14">
        <f>IF(OR(T89&lt;&gt;1,C89=""),"",C89/INDEX('Parámetros'!$D$5:$D$7,U89))</f>
      </c>
      <c r="K89" s="13">
        <f>IF(T89=1,ROUND(1440*((1-AC89)*AT89+(1-AD89)*AX89),0)/60,"")</f>
      </c>
      <c r="L89" s="13">
        <f>IF(T89=1,ROUND(1440*((1-AC89)*AU89+(1-AD89)*AY89),0)/60,"")</f>
      </c>
      <c r="M89" s="13">
        <f>IF(T89=1,ROUND(1440*((1-AC89)*AS89+(1-AD89)*AW89),0)/60,"")</f>
      </c>
      <c r="N89" s="13">
        <f>IF(T89=1,ROUND(1440*(IF(OR(H89="Sí",H89="Si",AC89=0),AC89*AR89+AD89*AV89,0)),0)/60,"")</f>
      </c>
      <c r="O89" s="13">
        <f>IF(T89=1,ROUND(1440*(IF(OR(H89="Sí",H89="Si",AC89=0),0,AC89*AR89+AD89*AV89)),0)/60,"")</f>
      </c>
      <c r="P89" s="13">
        <f>IF(T89=1,ROUND(1440*(IF(OR(H89="Sí",H89="Si",AC89=0),AC89*AS89+AD89*AW89,0)),0)/60,"")</f>
      </c>
      <c r="Q89" s="13">
        <f>IF(T89=1,ROUND(1440*(IF(OR(H89="Sí",H89="Si",AC89=0),0,AC89*AS89+AD89*AW89)),0)/60,"")</f>
      </c>
      <c r="R89" s="13">
        <f>IF(T89=1,ROUND(1440*(AC89*AT89+AD89*AX89),0)/60,"")</f>
      </c>
      <c r="S89" s="13">
        <f>IF(T89=1,ROUND(1440*(AC89*AU89+AD89*AY89),0)/60,"")</f>
      </c>
      <c r="T89">
        <f>IF(AND(ISNUMBER(E89),ISNUMBER(F89)),IF(AND(F89&gt;E89,YEAR(E89)=2026,(F89-E89)*1440&lt;=1140),1,0),0)</f>
      </c>
      <c r="U89">
        <f>IF(T89=1,MATCH(INT(E89),'Parámetros'!$A$5:$A$7,1),"")</f>
      </c>
      <c r="V89">
        <f>IF(T89=1,INDEX('Parámetros'!$C$5:$C$7,U89)/24,"")</f>
      </c>
      <c r="W89">
        <f>IF(T89=1,ROUND((F89-E89)*1440,0),"")</f>
      </c>
      <c r="X89">
        <f>IF(T89=1,MIN(N(G89),W89),"")</f>
      </c>
      <c r="Y89">
        <f>IF(T89=1,E89+(INT(W89/2)-INT(X89/2))/1440,"")</f>
      </c>
      <c r="Z89">
        <f>IF(T89=1,Y89+X89/1440,"")</f>
      </c>
      <c r="AA89">
        <f>IF(T89=1,MIN(F89,IF(E89+V89&lt;=Y89,E89+V89,E89+V89+X89/1440)),"")</f>
      </c>
      <c r="AB89">
        <f>IF(T89=1,INT(E89)+1,"")</f>
      </c>
      <c r="AC89">
        <f>IF(T89=1,IF(OR(WEEKDAY(AB89-1)=1,COUNTIF('Festivos 2026'!$A$5:$A$40,AB89-1)&gt;0),1,0),"")</f>
      </c>
      <c r="AD89">
        <f>IF(T89=1,IF(OR(WEEKDAY(AB89)=1,COUNTIF('Festivos 2026'!$A$5:$A$40,AB89)&gt;0),1,0),"")</f>
      </c>
      <c r="AE89">
        <f>IF(T89=1,IF(Z89&lt;=AA89,1,0),"")</f>
      </c>
      <c r="AF89">
        <f>IF(T89=1,MAX(0,MIN(AA89,AB89)-E89),"")</f>
      </c>
      <c r="AG89">
        <f>IF(T89=1,MAX(0,MIN(MIN(AA89,AB89),(AB89-1)+6/24)-E89)+MAX(0,MIN(AA89,AB89)-MAX(E89,(AB89-1)+19/24)),"")</f>
      </c>
      <c r="AH89">
        <f>IF(T89=1,MAX(0,AA89-MAX(E89,AB89)),"")</f>
      </c>
      <c r="AI89">
        <f>IF(T89=1,MAX(0,MIN(AA89,AB89+6/24)-MAX(E89,AB89))+MAX(0,AA89-MAX(MAX(E89,AB89),AB89+19/24)),"")</f>
      </c>
      <c r="AJ89">
        <f>IF(T89=1,MAX(0,MIN(F89,AB89)-AA89),"")</f>
      </c>
      <c r="AK89">
        <f>IF(T89=1,MAX(0,MIN(MIN(F89,AB89),(AB89-1)+6/24)-AA89)+MAX(0,MIN(F89,AB89)-MAX(AA89,(AB89-1)+19/24)),"")</f>
      </c>
      <c r="AL89">
        <f>IF(T89=1,MAX(0,F89-MAX(AA89,AB89)),"")</f>
      </c>
      <c r="AM89">
        <f>IF(T89=1,MAX(0,MIN(F89,AB89+6/24)-MAX(AA89,AB89))+MAX(0,F89-MAX(MAX(AA89,AB89),AB89+19/24)),"")</f>
      </c>
      <c r="AN89">
        <f>IF(T89=1,MAX(0,MIN(Z89,AB89)-Y89),"")</f>
      </c>
      <c r="AO89">
        <f>IF(T89=1,MAX(0,MIN(MIN(Z89,AB89),(AB89-1)+6/24)-Y89)+MAX(0,MIN(Z89,AB89)-MAX(Y89,(AB89-1)+19/24)),"")</f>
      </c>
      <c r="AP89">
        <f>IF(T89=1,MAX(0,Z89-MAX(Y89,AB89)),"")</f>
      </c>
      <c r="AQ89">
        <f>IF(T89=1,MAX(0,MIN(Z89,AB89+6/24)-MAX(Y89,AB89))+MAX(0,Z89-MAX(MAX(Y89,AB89),AB89+19/24)),"")</f>
      </c>
      <c r="AR89">
        <f>IF(T89=1,(AF89-AG89)-AE89*(AN89-AO89),"")</f>
      </c>
      <c r="AS89">
        <f>IF(T89=1,AG89-AE89*AO89,"")</f>
      </c>
      <c r="AT89">
        <f>IF(T89=1,(AJ89-AK89)-(1-AE89)*(AN89-AO89),"")</f>
      </c>
      <c r="AU89">
        <f>IF(T89=1,AK89-(1-AE89)*AO89,"")</f>
      </c>
      <c r="AV89">
        <f>IF(T89=1,(AH89-AI89)-AE89*(AP89-AQ89),"")</f>
      </c>
      <c r="AW89">
        <f>IF(T89=1,AI89-AE89*AQ89,"")</f>
      </c>
      <c r="AX89">
        <f>IF(T89=1,(AL89-AM89)-(1-AE89)*(AP89-AQ89),"")</f>
      </c>
      <c r="AY89">
        <f>IF(T89=1,AM89-(1-AE89)*AQ89,"")</f>
      </c>
    </row>
    <row r="90" spans="1:51" x14ac:dyDescent="0.25">
      <c r="A90" s="15"/>
      <c r="B90" s="15"/>
      <c r="C90" s="16"/>
      <c r="D90" s="11">
        <f>IF(J90="","",J90*(K90*INDEX('Parámetros'!$E$5:$E$7,U90)+L90*INDEX('Parámetros'!$F$5:$F$7,U90)+M90*INDEX('Parámetros'!$G$5:$G$7,U90)+N90*INDEX('Parámetros'!$H$5:$H$7,U90)+O90*INDEX('Parámetros'!$I$5:$I$7,U90)+P90*INDEX('Parámetros'!$J$5:$J$7,U90)+Q90*INDEX('Parámetros'!$K$5:$K$7,U90)+R90*INDEX('Parámetros'!$L$5:$L$7,U90)+S90*INDEX('Parámetros'!$M$5:$M$7,U90)))</f>
      </c>
      <c r="E90" s="17"/>
      <c r="F90" s="17"/>
      <c r="G90" s="15"/>
      <c r="H90" s="15"/>
      <c r="I90" s="13">
        <f>IF(AND(E90="",F90=""),"",IF(T90=1,(W90-X90)/60,"Revisa entrada y salida"))</f>
      </c>
      <c r="J90" s="14">
        <f>IF(OR(T90&lt;&gt;1,C90=""),"",C90/INDEX('Parámetros'!$D$5:$D$7,U90))</f>
      </c>
      <c r="K90" s="13">
        <f>IF(T90=1,ROUND(1440*((1-AC90)*AT90+(1-AD90)*AX90),0)/60,"")</f>
      </c>
      <c r="L90" s="13">
        <f>IF(T90=1,ROUND(1440*((1-AC90)*AU90+(1-AD90)*AY90),0)/60,"")</f>
      </c>
      <c r="M90" s="13">
        <f>IF(T90=1,ROUND(1440*((1-AC90)*AS90+(1-AD90)*AW90),0)/60,"")</f>
      </c>
      <c r="N90" s="13">
        <f>IF(T90=1,ROUND(1440*(IF(OR(H90="Sí",H90="Si",AC90=0),AC90*AR90+AD90*AV90,0)),0)/60,"")</f>
      </c>
      <c r="O90" s="13">
        <f>IF(T90=1,ROUND(1440*(IF(OR(H90="Sí",H90="Si",AC90=0),0,AC90*AR90+AD90*AV90)),0)/60,"")</f>
      </c>
      <c r="P90" s="13">
        <f>IF(T90=1,ROUND(1440*(IF(OR(H90="Sí",H90="Si",AC90=0),AC90*AS90+AD90*AW90,0)),0)/60,"")</f>
      </c>
      <c r="Q90" s="13">
        <f>IF(T90=1,ROUND(1440*(IF(OR(H90="Sí",H90="Si",AC90=0),0,AC90*AS90+AD90*AW90)),0)/60,"")</f>
      </c>
      <c r="R90" s="13">
        <f>IF(T90=1,ROUND(1440*(AC90*AT90+AD90*AX90),0)/60,"")</f>
      </c>
      <c r="S90" s="13">
        <f>IF(T90=1,ROUND(1440*(AC90*AU90+AD90*AY90),0)/60,"")</f>
      </c>
      <c r="T90">
        <f>IF(AND(ISNUMBER(E90),ISNUMBER(F90)),IF(AND(F90&gt;E90,YEAR(E90)=2026,(F90-E90)*1440&lt;=1140),1,0),0)</f>
      </c>
      <c r="U90">
        <f>IF(T90=1,MATCH(INT(E90),'Parámetros'!$A$5:$A$7,1),"")</f>
      </c>
      <c r="V90">
        <f>IF(T90=1,INDEX('Parámetros'!$C$5:$C$7,U90)/24,"")</f>
      </c>
      <c r="W90">
        <f>IF(T90=1,ROUND((F90-E90)*1440,0),"")</f>
      </c>
      <c r="X90">
        <f>IF(T90=1,MIN(N(G90),W90),"")</f>
      </c>
      <c r="Y90">
        <f>IF(T90=1,E90+(INT(W90/2)-INT(X90/2))/1440,"")</f>
      </c>
      <c r="Z90">
        <f>IF(T90=1,Y90+X90/1440,"")</f>
      </c>
      <c r="AA90">
        <f>IF(T90=1,MIN(F90,IF(E90+V90&lt;=Y90,E90+V90,E90+V90+X90/1440)),"")</f>
      </c>
      <c r="AB90">
        <f>IF(T90=1,INT(E90)+1,"")</f>
      </c>
      <c r="AC90">
        <f>IF(T90=1,IF(OR(WEEKDAY(AB90-1)=1,COUNTIF('Festivos 2026'!$A$5:$A$40,AB90-1)&gt;0),1,0),"")</f>
      </c>
      <c r="AD90">
        <f>IF(T90=1,IF(OR(WEEKDAY(AB90)=1,COUNTIF('Festivos 2026'!$A$5:$A$40,AB90)&gt;0),1,0),"")</f>
      </c>
      <c r="AE90">
        <f>IF(T90=1,IF(Z90&lt;=AA90,1,0),"")</f>
      </c>
      <c r="AF90">
        <f>IF(T90=1,MAX(0,MIN(AA90,AB90)-E90),"")</f>
      </c>
      <c r="AG90">
        <f>IF(T90=1,MAX(0,MIN(MIN(AA90,AB90),(AB90-1)+6/24)-E90)+MAX(0,MIN(AA90,AB90)-MAX(E90,(AB90-1)+19/24)),"")</f>
      </c>
      <c r="AH90">
        <f>IF(T90=1,MAX(0,AA90-MAX(E90,AB90)),"")</f>
      </c>
      <c r="AI90">
        <f>IF(T90=1,MAX(0,MIN(AA90,AB90+6/24)-MAX(E90,AB90))+MAX(0,AA90-MAX(MAX(E90,AB90),AB90+19/24)),"")</f>
      </c>
      <c r="AJ90">
        <f>IF(T90=1,MAX(0,MIN(F90,AB90)-AA90),"")</f>
      </c>
      <c r="AK90">
        <f>IF(T90=1,MAX(0,MIN(MIN(F90,AB90),(AB90-1)+6/24)-AA90)+MAX(0,MIN(F90,AB90)-MAX(AA90,(AB90-1)+19/24)),"")</f>
      </c>
      <c r="AL90">
        <f>IF(T90=1,MAX(0,F90-MAX(AA90,AB90)),"")</f>
      </c>
      <c r="AM90">
        <f>IF(T90=1,MAX(0,MIN(F90,AB90+6/24)-MAX(AA90,AB90))+MAX(0,F90-MAX(MAX(AA90,AB90),AB90+19/24)),"")</f>
      </c>
      <c r="AN90">
        <f>IF(T90=1,MAX(0,MIN(Z90,AB90)-Y90),"")</f>
      </c>
      <c r="AO90">
        <f>IF(T90=1,MAX(0,MIN(MIN(Z90,AB90),(AB90-1)+6/24)-Y90)+MAX(0,MIN(Z90,AB90)-MAX(Y90,(AB90-1)+19/24)),"")</f>
      </c>
      <c r="AP90">
        <f>IF(T90=1,MAX(0,Z90-MAX(Y90,AB90)),"")</f>
      </c>
      <c r="AQ90">
        <f>IF(T90=1,MAX(0,MIN(Z90,AB90+6/24)-MAX(Y90,AB90))+MAX(0,Z90-MAX(MAX(Y90,AB90),AB90+19/24)),"")</f>
      </c>
      <c r="AR90">
        <f>IF(T90=1,(AF90-AG90)-AE90*(AN90-AO90),"")</f>
      </c>
      <c r="AS90">
        <f>IF(T90=1,AG90-AE90*AO90,"")</f>
      </c>
      <c r="AT90">
        <f>IF(T90=1,(AJ90-AK90)-(1-AE90)*(AN90-AO90),"")</f>
      </c>
      <c r="AU90">
        <f>IF(T90=1,AK90-(1-AE90)*AO90,"")</f>
      </c>
      <c r="AV90">
        <f>IF(T90=1,(AH90-AI90)-AE90*(AP90-AQ90),"")</f>
      </c>
      <c r="AW90">
        <f>IF(T90=1,AI90-AE90*AQ90,"")</f>
      </c>
      <c r="AX90">
        <f>IF(T90=1,(AL90-AM90)-(1-AE90)*(AP90-AQ90),"")</f>
      </c>
      <c r="AY90">
        <f>IF(T90=1,AM90-(1-AE90)*AQ90,"")</f>
      </c>
    </row>
    <row r="91" spans="1:51" x14ac:dyDescent="0.25">
      <c r="A91" s="15"/>
      <c r="B91" s="15"/>
      <c r="C91" s="16"/>
      <c r="D91" s="11">
        <f>IF(J91="","",J91*(K91*INDEX('Parámetros'!$E$5:$E$7,U91)+L91*INDEX('Parámetros'!$F$5:$F$7,U91)+M91*INDEX('Parámetros'!$G$5:$G$7,U91)+N91*INDEX('Parámetros'!$H$5:$H$7,U91)+O91*INDEX('Parámetros'!$I$5:$I$7,U91)+P91*INDEX('Parámetros'!$J$5:$J$7,U91)+Q91*INDEX('Parámetros'!$K$5:$K$7,U91)+R91*INDEX('Parámetros'!$L$5:$L$7,U91)+S91*INDEX('Parámetros'!$M$5:$M$7,U91)))</f>
      </c>
      <c r="E91" s="17"/>
      <c r="F91" s="17"/>
      <c r="G91" s="15"/>
      <c r="H91" s="15"/>
      <c r="I91" s="13">
        <f>IF(AND(E91="",F91=""),"",IF(T91=1,(W91-X91)/60,"Revisa entrada y salida"))</f>
      </c>
      <c r="J91" s="14">
        <f>IF(OR(T91&lt;&gt;1,C91=""),"",C91/INDEX('Parámetros'!$D$5:$D$7,U91))</f>
      </c>
      <c r="K91" s="13">
        <f>IF(T91=1,ROUND(1440*((1-AC91)*AT91+(1-AD91)*AX91),0)/60,"")</f>
      </c>
      <c r="L91" s="13">
        <f>IF(T91=1,ROUND(1440*((1-AC91)*AU91+(1-AD91)*AY91),0)/60,"")</f>
      </c>
      <c r="M91" s="13">
        <f>IF(T91=1,ROUND(1440*((1-AC91)*AS91+(1-AD91)*AW91),0)/60,"")</f>
      </c>
      <c r="N91" s="13">
        <f>IF(T91=1,ROUND(1440*(IF(OR(H91="Sí",H91="Si",AC91=0),AC91*AR91+AD91*AV91,0)),0)/60,"")</f>
      </c>
      <c r="O91" s="13">
        <f>IF(T91=1,ROUND(1440*(IF(OR(H91="Sí",H91="Si",AC91=0),0,AC91*AR91+AD91*AV91)),0)/60,"")</f>
      </c>
      <c r="P91" s="13">
        <f>IF(T91=1,ROUND(1440*(IF(OR(H91="Sí",H91="Si",AC91=0),AC91*AS91+AD91*AW91,0)),0)/60,"")</f>
      </c>
      <c r="Q91" s="13">
        <f>IF(T91=1,ROUND(1440*(IF(OR(H91="Sí",H91="Si",AC91=0),0,AC91*AS91+AD91*AW91)),0)/60,"")</f>
      </c>
      <c r="R91" s="13">
        <f>IF(T91=1,ROUND(1440*(AC91*AT91+AD91*AX91),0)/60,"")</f>
      </c>
      <c r="S91" s="13">
        <f>IF(T91=1,ROUND(1440*(AC91*AU91+AD91*AY91),0)/60,"")</f>
      </c>
      <c r="T91">
        <f>IF(AND(ISNUMBER(E91),ISNUMBER(F91)),IF(AND(F91&gt;E91,YEAR(E91)=2026,(F91-E91)*1440&lt;=1140),1,0),0)</f>
      </c>
      <c r="U91">
        <f>IF(T91=1,MATCH(INT(E91),'Parámetros'!$A$5:$A$7,1),"")</f>
      </c>
      <c r="V91">
        <f>IF(T91=1,INDEX('Parámetros'!$C$5:$C$7,U91)/24,"")</f>
      </c>
      <c r="W91">
        <f>IF(T91=1,ROUND((F91-E91)*1440,0),"")</f>
      </c>
      <c r="X91">
        <f>IF(T91=1,MIN(N(G91),W91),"")</f>
      </c>
      <c r="Y91">
        <f>IF(T91=1,E91+(INT(W91/2)-INT(X91/2))/1440,"")</f>
      </c>
      <c r="Z91">
        <f>IF(T91=1,Y91+X91/1440,"")</f>
      </c>
      <c r="AA91">
        <f>IF(T91=1,MIN(F91,IF(E91+V91&lt;=Y91,E91+V91,E91+V91+X91/1440)),"")</f>
      </c>
      <c r="AB91">
        <f>IF(T91=1,INT(E91)+1,"")</f>
      </c>
      <c r="AC91">
        <f>IF(T91=1,IF(OR(WEEKDAY(AB91-1)=1,COUNTIF('Festivos 2026'!$A$5:$A$40,AB91-1)&gt;0),1,0),"")</f>
      </c>
      <c r="AD91">
        <f>IF(T91=1,IF(OR(WEEKDAY(AB91)=1,COUNTIF('Festivos 2026'!$A$5:$A$40,AB91)&gt;0),1,0),"")</f>
      </c>
      <c r="AE91">
        <f>IF(T91=1,IF(Z91&lt;=AA91,1,0),"")</f>
      </c>
      <c r="AF91">
        <f>IF(T91=1,MAX(0,MIN(AA91,AB91)-E91),"")</f>
      </c>
      <c r="AG91">
        <f>IF(T91=1,MAX(0,MIN(MIN(AA91,AB91),(AB91-1)+6/24)-E91)+MAX(0,MIN(AA91,AB91)-MAX(E91,(AB91-1)+19/24)),"")</f>
      </c>
      <c r="AH91">
        <f>IF(T91=1,MAX(0,AA91-MAX(E91,AB91)),"")</f>
      </c>
      <c r="AI91">
        <f>IF(T91=1,MAX(0,MIN(AA91,AB91+6/24)-MAX(E91,AB91))+MAX(0,AA91-MAX(MAX(E91,AB91),AB91+19/24)),"")</f>
      </c>
      <c r="AJ91">
        <f>IF(T91=1,MAX(0,MIN(F91,AB91)-AA91),"")</f>
      </c>
      <c r="AK91">
        <f>IF(T91=1,MAX(0,MIN(MIN(F91,AB91),(AB91-1)+6/24)-AA91)+MAX(0,MIN(F91,AB91)-MAX(AA91,(AB91-1)+19/24)),"")</f>
      </c>
      <c r="AL91">
        <f>IF(T91=1,MAX(0,F91-MAX(AA91,AB91)),"")</f>
      </c>
      <c r="AM91">
        <f>IF(T91=1,MAX(0,MIN(F91,AB91+6/24)-MAX(AA91,AB91))+MAX(0,F91-MAX(MAX(AA91,AB91),AB91+19/24)),"")</f>
      </c>
      <c r="AN91">
        <f>IF(T91=1,MAX(0,MIN(Z91,AB91)-Y91),"")</f>
      </c>
      <c r="AO91">
        <f>IF(T91=1,MAX(0,MIN(MIN(Z91,AB91),(AB91-1)+6/24)-Y91)+MAX(0,MIN(Z91,AB91)-MAX(Y91,(AB91-1)+19/24)),"")</f>
      </c>
      <c r="AP91">
        <f>IF(T91=1,MAX(0,Z91-MAX(Y91,AB91)),"")</f>
      </c>
      <c r="AQ91">
        <f>IF(T91=1,MAX(0,MIN(Z91,AB91+6/24)-MAX(Y91,AB91))+MAX(0,Z91-MAX(MAX(Y91,AB91),AB91+19/24)),"")</f>
      </c>
      <c r="AR91">
        <f>IF(T91=1,(AF91-AG91)-AE91*(AN91-AO91),"")</f>
      </c>
      <c r="AS91">
        <f>IF(T91=1,AG91-AE91*AO91,"")</f>
      </c>
      <c r="AT91">
        <f>IF(T91=1,(AJ91-AK91)-(1-AE91)*(AN91-AO91),"")</f>
      </c>
      <c r="AU91">
        <f>IF(T91=1,AK91-(1-AE91)*AO91,"")</f>
      </c>
      <c r="AV91">
        <f>IF(T91=1,(AH91-AI91)-AE91*(AP91-AQ91),"")</f>
      </c>
      <c r="AW91">
        <f>IF(T91=1,AI91-AE91*AQ91,"")</f>
      </c>
      <c r="AX91">
        <f>IF(T91=1,(AL91-AM91)-(1-AE91)*(AP91-AQ91),"")</f>
      </c>
      <c r="AY91">
        <f>IF(T91=1,AM91-(1-AE91)*AQ91,"")</f>
      </c>
    </row>
    <row r="92" spans="1:51" x14ac:dyDescent="0.25">
      <c r="A92" s="15"/>
      <c r="B92" s="15"/>
      <c r="C92" s="16"/>
      <c r="D92" s="11">
        <f>IF(J92="","",J92*(K92*INDEX('Parámetros'!$E$5:$E$7,U92)+L92*INDEX('Parámetros'!$F$5:$F$7,U92)+M92*INDEX('Parámetros'!$G$5:$G$7,U92)+N92*INDEX('Parámetros'!$H$5:$H$7,U92)+O92*INDEX('Parámetros'!$I$5:$I$7,U92)+P92*INDEX('Parámetros'!$J$5:$J$7,U92)+Q92*INDEX('Parámetros'!$K$5:$K$7,U92)+R92*INDEX('Parámetros'!$L$5:$L$7,U92)+S92*INDEX('Parámetros'!$M$5:$M$7,U92)))</f>
      </c>
      <c r="E92" s="17"/>
      <c r="F92" s="17"/>
      <c r="G92" s="15"/>
      <c r="H92" s="15"/>
      <c r="I92" s="13">
        <f>IF(AND(E92="",F92=""),"",IF(T92=1,(W92-X92)/60,"Revisa entrada y salida"))</f>
      </c>
      <c r="J92" s="14">
        <f>IF(OR(T92&lt;&gt;1,C92=""),"",C92/INDEX('Parámetros'!$D$5:$D$7,U92))</f>
      </c>
      <c r="K92" s="13">
        <f>IF(T92=1,ROUND(1440*((1-AC92)*AT92+(1-AD92)*AX92),0)/60,"")</f>
      </c>
      <c r="L92" s="13">
        <f>IF(T92=1,ROUND(1440*((1-AC92)*AU92+(1-AD92)*AY92),0)/60,"")</f>
      </c>
      <c r="M92" s="13">
        <f>IF(T92=1,ROUND(1440*((1-AC92)*AS92+(1-AD92)*AW92),0)/60,"")</f>
      </c>
      <c r="N92" s="13">
        <f>IF(T92=1,ROUND(1440*(IF(OR(H92="Sí",H92="Si",AC92=0),AC92*AR92+AD92*AV92,0)),0)/60,"")</f>
      </c>
      <c r="O92" s="13">
        <f>IF(T92=1,ROUND(1440*(IF(OR(H92="Sí",H92="Si",AC92=0),0,AC92*AR92+AD92*AV92)),0)/60,"")</f>
      </c>
      <c r="P92" s="13">
        <f>IF(T92=1,ROUND(1440*(IF(OR(H92="Sí",H92="Si",AC92=0),AC92*AS92+AD92*AW92,0)),0)/60,"")</f>
      </c>
      <c r="Q92" s="13">
        <f>IF(T92=1,ROUND(1440*(IF(OR(H92="Sí",H92="Si",AC92=0),0,AC92*AS92+AD92*AW92)),0)/60,"")</f>
      </c>
      <c r="R92" s="13">
        <f>IF(T92=1,ROUND(1440*(AC92*AT92+AD92*AX92),0)/60,"")</f>
      </c>
      <c r="S92" s="13">
        <f>IF(T92=1,ROUND(1440*(AC92*AU92+AD92*AY92),0)/60,"")</f>
      </c>
      <c r="T92">
        <f>IF(AND(ISNUMBER(E92),ISNUMBER(F92)),IF(AND(F92&gt;E92,YEAR(E92)=2026,(F92-E92)*1440&lt;=1140),1,0),0)</f>
      </c>
      <c r="U92">
        <f>IF(T92=1,MATCH(INT(E92),'Parámetros'!$A$5:$A$7,1),"")</f>
      </c>
      <c r="V92">
        <f>IF(T92=1,INDEX('Parámetros'!$C$5:$C$7,U92)/24,"")</f>
      </c>
      <c r="W92">
        <f>IF(T92=1,ROUND((F92-E92)*1440,0),"")</f>
      </c>
      <c r="X92">
        <f>IF(T92=1,MIN(N(G92),W92),"")</f>
      </c>
      <c r="Y92">
        <f>IF(T92=1,E92+(INT(W92/2)-INT(X92/2))/1440,"")</f>
      </c>
      <c r="Z92">
        <f>IF(T92=1,Y92+X92/1440,"")</f>
      </c>
      <c r="AA92">
        <f>IF(T92=1,MIN(F92,IF(E92+V92&lt;=Y92,E92+V92,E92+V92+X92/1440)),"")</f>
      </c>
      <c r="AB92">
        <f>IF(T92=1,INT(E92)+1,"")</f>
      </c>
      <c r="AC92">
        <f>IF(T92=1,IF(OR(WEEKDAY(AB92-1)=1,COUNTIF('Festivos 2026'!$A$5:$A$40,AB92-1)&gt;0),1,0),"")</f>
      </c>
      <c r="AD92">
        <f>IF(T92=1,IF(OR(WEEKDAY(AB92)=1,COUNTIF('Festivos 2026'!$A$5:$A$40,AB92)&gt;0),1,0),"")</f>
      </c>
      <c r="AE92">
        <f>IF(T92=1,IF(Z92&lt;=AA92,1,0),"")</f>
      </c>
      <c r="AF92">
        <f>IF(T92=1,MAX(0,MIN(AA92,AB92)-E92),"")</f>
      </c>
      <c r="AG92">
        <f>IF(T92=1,MAX(0,MIN(MIN(AA92,AB92),(AB92-1)+6/24)-E92)+MAX(0,MIN(AA92,AB92)-MAX(E92,(AB92-1)+19/24)),"")</f>
      </c>
      <c r="AH92">
        <f>IF(T92=1,MAX(0,AA92-MAX(E92,AB92)),"")</f>
      </c>
      <c r="AI92">
        <f>IF(T92=1,MAX(0,MIN(AA92,AB92+6/24)-MAX(E92,AB92))+MAX(0,AA92-MAX(MAX(E92,AB92),AB92+19/24)),"")</f>
      </c>
      <c r="AJ92">
        <f>IF(T92=1,MAX(0,MIN(F92,AB92)-AA92),"")</f>
      </c>
      <c r="AK92">
        <f>IF(T92=1,MAX(0,MIN(MIN(F92,AB92),(AB92-1)+6/24)-AA92)+MAX(0,MIN(F92,AB92)-MAX(AA92,(AB92-1)+19/24)),"")</f>
      </c>
      <c r="AL92">
        <f>IF(T92=1,MAX(0,F92-MAX(AA92,AB92)),"")</f>
      </c>
      <c r="AM92">
        <f>IF(T92=1,MAX(0,MIN(F92,AB92+6/24)-MAX(AA92,AB92))+MAX(0,F92-MAX(MAX(AA92,AB92),AB92+19/24)),"")</f>
      </c>
      <c r="AN92">
        <f>IF(T92=1,MAX(0,MIN(Z92,AB92)-Y92),"")</f>
      </c>
      <c r="AO92">
        <f>IF(T92=1,MAX(0,MIN(MIN(Z92,AB92),(AB92-1)+6/24)-Y92)+MAX(0,MIN(Z92,AB92)-MAX(Y92,(AB92-1)+19/24)),"")</f>
      </c>
      <c r="AP92">
        <f>IF(T92=1,MAX(0,Z92-MAX(Y92,AB92)),"")</f>
      </c>
      <c r="AQ92">
        <f>IF(T92=1,MAX(0,MIN(Z92,AB92+6/24)-MAX(Y92,AB92))+MAX(0,Z92-MAX(MAX(Y92,AB92),AB92+19/24)),"")</f>
      </c>
      <c r="AR92">
        <f>IF(T92=1,(AF92-AG92)-AE92*(AN92-AO92),"")</f>
      </c>
      <c r="AS92">
        <f>IF(T92=1,AG92-AE92*AO92,"")</f>
      </c>
      <c r="AT92">
        <f>IF(T92=1,(AJ92-AK92)-(1-AE92)*(AN92-AO92),"")</f>
      </c>
      <c r="AU92">
        <f>IF(T92=1,AK92-(1-AE92)*AO92,"")</f>
      </c>
      <c r="AV92">
        <f>IF(T92=1,(AH92-AI92)-AE92*(AP92-AQ92),"")</f>
      </c>
      <c r="AW92">
        <f>IF(T92=1,AI92-AE92*AQ92,"")</f>
      </c>
      <c r="AX92">
        <f>IF(T92=1,(AL92-AM92)-(1-AE92)*(AP92-AQ92),"")</f>
      </c>
      <c r="AY92">
        <f>IF(T92=1,AM92-(1-AE92)*AQ92,"")</f>
      </c>
    </row>
    <row r="93" spans="1:51" x14ac:dyDescent="0.25">
      <c r="A93" s="15"/>
      <c r="B93" s="15"/>
      <c r="C93" s="16"/>
      <c r="D93" s="11">
        <f>IF(J93="","",J93*(K93*INDEX('Parámetros'!$E$5:$E$7,U93)+L93*INDEX('Parámetros'!$F$5:$F$7,U93)+M93*INDEX('Parámetros'!$G$5:$G$7,U93)+N93*INDEX('Parámetros'!$H$5:$H$7,U93)+O93*INDEX('Parámetros'!$I$5:$I$7,U93)+P93*INDEX('Parámetros'!$J$5:$J$7,U93)+Q93*INDEX('Parámetros'!$K$5:$K$7,U93)+R93*INDEX('Parámetros'!$L$5:$L$7,U93)+S93*INDEX('Parámetros'!$M$5:$M$7,U93)))</f>
      </c>
      <c r="E93" s="17"/>
      <c r="F93" s="17"/>
      <c r="G93" s="15"/>
      <c r="H93" s="15"/>
      <c r="I93" s="13">
        <f>IF(AND(E93="",F93=""),"",IF(T93=1,(W93-X93)/60,"Revisa entrada y salida"))</f>
      </c>
      <c r="J93" s="14">
        <f>IF(OR(T93&lt;&gt;1,C93=""),"",C93/INDEX('Parámetros'!$D$5:$D$7,U93))</f>
      </c>
      <c r="K93" s="13">
        <f>IF(T93=1,ROUND(1440*((1-AC93)*AT93+(1-AD93)*AX93),0)/60,"")</f>
      </c>
      <c r="L93" s="13">
        <f>IF(T93=1,ROUND(1440*((1-AC93)*AU93+(1-AD93)*AY93),0)/60,"")</f>
      </c>
      <c r="M93" s="13">
        <f>IF(T93=1,ROUND(1440*((1-AC93)*AS93+(1-AD93)*AW93),0)/60,"")</f>
      </c>
      <c r="N93" s="13">
        <f>IF(T93=1,ROUND(1440*(IF(OR(H93="Sí",H93="Si",AC93=0),AC93*AR93+AD93*AV93,0)),0)/60,"")</f>
      </c>
      <c r="O93" s="13">
        <f>IF(T93=1,ROUND(1440*(IF(OR(H93="Sí",H93="Si",AC93=0),0,AC93*AR93+AD93*AV93)),0)/60,"")</f>
      </c>
      <c r="P93" s="13">
        <f>IF(T93=1,ROUND(1440*(IF(OR(H93="Sí",H93="Si",AC93=0),AC93*AS93+AD93*AW93,0)),0)/60,"")</f>
      </c>
      <c r="Q93" s="13">
        <f>IF(T93=1,ROUND(1440*(IF(OR(H93="Sí",H93="Si",AC93=0),0,AC93*AS93+AD93*AW93)),0)/60,"")</f>
      </c>
      <c r="R93" s="13">
        <f>IF(T93=1,ROUND(1440*(AC93*AT93+AD93*AX93),0)/60,"")</f>
      </c>
      <c r="S93" s="13">
        <f>IF(T93=1,ROUND(1440*(AC93*AU93+AD93*AY93),0)/60,"")</f>
      </c>
      <c r="T93">
        <f>IF(AND(ISNUMBER(E93),ISNUMBER(F93)),IF(AND(F93&gt;E93,YEAR(E93)=2026,(F93-E93)*1440&lt;=1140),1,0),0)</f>
      </c>
      <c r="U93">
        <f>IF(T93=1,MATCH(INT(E93),'Parámetros'!$A$5:$A$7,1),"")</f>
      </c>
      <c r="V93">
        <f>IF(T93=1,INDEX('Parámetros'!$C$5:$C$7,U93)/24,"")</f>
      </c>
      <c r="W93">
        <f>IF(T93=1,ROUND((F93-E93)*1440,0),"")</f>
      </c>
      <c r="X93">
        <f>IF(T93=1,MIN(N(G93),W93),"")</f>
      </c>
      <c r="Y93">
        <f>IF(T93=1,E93+(INT(W93/2)-INT(X93/2))/1440,"")</f>
      </c>
      <c r="Z93">
        <f>IF(T93=1,Y93+X93/1440,"")</f>
      </c>
      <c r="AA93">
        <f>IF(T93=1,MIN(F93,IF(E93+V93&lt;=Y93,E93+V93,E93+V93+X93/1440)),"")</f>
      </c>
      <c r="AB93">
        <f>IF(T93=1,INT(E93)+1,"")</f>
      </c>
      <c r="AC93">
        <f>IF(T93=1,IF(OR(WEEKDAY(AB93-1)=1,COUNTIF('Festivos 2026'!$A$5:$A$40,AB93-1)&gt;0),1,0),"")</f>
      </c>
      <c r="AD93">
        <f>IF(T93=1,IF(OR(WEEKDAY(AB93)=1,COUNTIF('Festivos 2026'!$A$5:$A$40,AB93)&gt;0),1,0),"")</f>
      </c>
      <c r="AE93">
        <f>IF(T93=1,IF(Z93&lt;=AA93,1,0),"")</f>
      </c>
      <c r="AF93">
        <f>IF(T93=1,MAX(0,MIN(AA93,AB93)-E93),"")</f>
      </c>
      <c r="AG93">
        <f>IF(T93=1,MAX(0,MIN(MIN(AA93,AB93),(AB93-1)+6/24)-E93)+MAX(0,MIN(AA93,AB93)-MAX(E93,(AB93-1)+19/24)),"")</f>
      </c>
      <c r="AH93">
        <f>IF(T93=1,MAX(0,AA93-MAX(E93,AB93)),"")</f>
      </c>
      <c r="AI93">
        <f>IF(T93=1,MAX(0,MIN(AA93,AB93+6/24)-MAX(E93,AB93))+MAX(0,AA93-MAX(MAX(E93,AB93),AB93+19/24)),"")</f>
      </c>
      <c r="AJ93">
        <f>IF(T93=1,MAX(0,MIN(F93,AB93)-AA93),"")</f>
      </c>
      <c r="AK93">
        <f>IF(T93=1,MAX(0,MIN(MIN(F93,AB93),(AB93-1)+6/24)-AA93)+MAX(0,MIN(F93,AB93)-MAX(AA93,(AB93-1)+19/24)),"")</f>
      </c>
      <c r="AL93">
        <f>IF(T93=1,MAX(0,F93-MAX(AA93,AB93)),"")</f>
      </c>
      <c r="AM93">
        <f>IF(T93=1,MAX(0,MIN(F93,AB93+6/24)-MAX(AA93,AB93))+MAX(0,F93-MAX(MAX(AA93,AB93),AB93+19/24)),"")</f>
      </c>
      <c r="AN93">
        <f>IF(T93=1,MAX(0,MIN(Z93,AB93)-Y93),"")</f>
      </c>
      <c r="AO93">
        <f>IF(T93=1,MAX(0,MIN(MIN(Z93,AB93),(AB93-1)+6/24)-Y93)+MAX(0,MIN(Z93,AB93)-MAX(Y93,(AB93-1)+19/24)),"")</f>
      </c>
      <c r="AP93">
        <f>IF(T93=1,MAX(0,Z93-MAX(Y93,AB93)),"")</f>
      </c>
      <c r="AQ93">
        <f>IF(T93=1,MAX(0,MIN(Z93,AB93+6/24)-MAX(Y93,AB93))+MAX(0,Z93-MAX(MAX(Y93,AB93),AB93+19/24)),"")</f>
      </c>
      <c r="AR93">
        <f>IF(T93=1,(AF93-AG93)-AE93*(AN93-AO93),"")</f>
      </c>
      <c r="AS93">
        <f>IF(T93=1,AG93-AE93*AO93,"")</f>
      </c>
      <c r="AT93">
        <f>IF(T93=1,(AJ93-AK93)-(1-AE93)*(AN93-AO93),"")</f>
      </c>
      <c r="AU93">
        <f>IF(T93=1,AK93-(1-AE93)*AO93,"")</f>
      </c>
      <c r="AV93">
        <f>IF(T93=1,(AH93-AI93)-AE93*(AP93-AQ93),"")</f>
      </c>
      <c r="AW93">
        <f>IF(T93=1,AI93-AE93*AQ93,"")</f>
      </c>
      <c r="AX93">
        <f>IF(T93=1,(AL93-AM93)-(1-AE93)*(AP93-AQ93),"")</f>
      </c>
      <c r="AY93">
        <f>IF(T93=1,AM93-(1-AE93)*AQ93,"")</f>
      </c>
    </row>
    <row r="94" spans="1:51" x14ac:dyDescent="0.25">
      <c r="A94" s="15"/>
      <c r="B94" s="15"/>
      <c r="C94" s="16"/>
      <c r="D94" s="11">
        <f>IF(J94="","",J94*(K94*INDEX('Parámetros'!$E$5:$E$7,U94)+L94*INDEX('Parámetros'!$F$5:$F$7,U94)+M94*INDEX('Parámetros'!$G$5:$G$7,U94)+N94*INDEX('Parámetros'!$H$5:$H$7,U94)+O94*INDEX('Parámetros'!$I$5:$I$7,U94)+P94*INDEX('Parámetros'!$J$5:$J$7,U94)+Q94*INDEX('Parámetros'!$K$5:$K$7,U94)+R94*INDEX('Parámetros'!$L$5:$L$7,U94)+S94*INDEX('Parámetros'!$M$5:$M$7,U94)))</f>
      </c>
      <c r="E94" s="17"/>
      <c r="F94" s="17"/>
      <c r="G94" s="15"/>
      <c r="H94" s="15"/>
      <c r="I94" s="13">
        <f>IF(AND(E94="",F94=""),"",IF(T94=1,(W94-X94)/60,"Revisa entrada y salida"))</f>
      </c>
      <c r="J94" s="14">
        <f>IF(OR(T94&lt;&gt;1,C94=""),"",C94/INDEX('Parámetros'!$D$5:$D$7,U94))</f>
      </c>
      <c r="K94" s="13">
        <f>IF(T94=1,ROUND(1440*((1-AC94)*AT94+(1-AD94)*AX94),0)/60,"")</f>
      </c>
      <c r="L94" s="13">
        <f>IF(T94=1,ROUND(1440*((1-AC94)*AU94+(1-AD94)*AY94),0)/60,"")</f>
      </c>
      <c r="M94" s="13">
        <f>IF(T94=1,ROUND(1440*((1-AC94)*AS94+(1-AD94)*AW94),0)/60,"")</f>
      </c>
      <c r="N94" s="13">
        <f>IF(T94=1,ROUND(1440*(IF(OR(H94="Sí",H94="Si",AC94=0),AC94*AR94+AD94*AV94,0)),0)/60,"")</f>
      </c>
      <c r="O94" s="13">
        <f>IF(T94=1,ROUND(1440*(IF(OR(H94="Sí",H94="Si",AC94=0),0,AC94*AR94+AD94*AV94)),0)/60,"")</f>
      </c>
      <c r="P94" s="13">
        <f>IF(T94=1,ROUND(1440*(IF(OR(H94="Sí",H94="Si",AC94=0),AC94*AS94+AD94*AW94,0)),0)/60,"")</f>
      </c>
      <c r="Q94" s="13">
        <f>IF(T94=1,ROUND(1440*(IF(OR(H94="Sí",H94="Si",AC94=0),0,AC94*AS94+AD94*AW94)),0)/60,"")</f>
      </c>
      <c r="R94" s="13">
        <f>IF(T94=1,ROUND(1440*(AC94*AT94+AD94*AX94),0)/60,"")</f>
      </c>
      <c r="S94" s="13">
        <f>IF(T94=1,ROUND(1440*(AC94*AU94+AD94*AY94),0)/60,"")</f>
      </c>
      <c r="T94">
        <f>IF(AND(ISNUMBER(E94),ISNUMBER(F94)),IF(AND(F94&gt;E94,YEAR(E94)=2026,(F94-E94)*1440&lt;=1140),1,0),0)</f>
      </c>
      <c r="U94">
        <f>IF(T94=1,MATCH(INT(E94),'Parámetros'!$A$5:$A$7,1),"")</f>
      </c>
      <c r="V94">
        <f>IF(T94=1,INDEX('Parámetros'!$C$5:$C$7,U94)/24,"")</f>
      </c>
      <c r="W94">
        <f>IF(T94=1,ROUND((F94-E94)*1440,0),"")</f>
      </c>
      <c r="X94">
        <f>IF(T94=1,MIN(N(G94),W94),"")</f>
      </c>
      <c r="Y94">
        <f>IF(T94=1,E94+(INT(W94/2)-INT(X94/2))/1440,"")</f>
      </c>
      <c r="Z94">
        <f>IF(T94=1,Y94+X94/1440,"")</f>
      </c>
      <c r="AA94">
        <f>IF(T94=1,MIN(F94,IF(E94+V94&lt;=Y94,E94+V94,E94+V94+X94/1440)),"")</f>
      </c>
      <c r="AB94">
        <f>IF(T94=1,INT(E94)+1,"")</f>
      </c>
      <c r="AC94">
        <f>IF(T94=1,IF(OR(WEEKDAY(AB94-1)=1,COUNTIF('Festivos 2026'!$A$5:$A$40,AB94-1)&gt;0),1,0),"")</f>
      </c>
      <c r="AD94">
        <f>IF(T94=1,IF(OR(WEEKDAY(AB94)=1,COUNTIF('Festivos 2026'!$A$5:$A$40,AB94)&gt;0),1,0),"")</f>
      </c>
      <c r="AE94">
        <f>IF(T94=1,IF(Z94&lt;=AA94,1,0),"")</f>
      </c>
      <c r="AF94">
        <f>IF(T94=1,MAX(0,MIN(AA94,AB94)-E94),"")</f>
      </c>
      <c r="AG94">
        <f>IF(T94=1,MAX(0,MIN(MIN(AA94,AB94),(AB94-1)+6/24)-E94)+MAX(0,MIN(AA94,AB94)-MAX(E94,(AB94-1)+19/24)),"")</f>
      </c>
      <c r="AH94">
        <f>IF(T94=1,MAX(0,AA94-MAX(E94,AB94)),"")</f>
      </c>
      <c r="AI94">
        <f>IF(T94=1,MAX(0,MIN(AA94,AB94+6/24)-MAX(E94,AB94))+MAX(0,AA94-MAX(MAX(E94,AB94),AB94+19/24)),"")</f>
      </c>
      <c r="AJ94">
        <f>IF(T94=1,MAX(0,MIN(F94,AB94)-AA94),"")</f>
      </c>
      <c r="AK94">
        <f>IF(T94=1,MAX(0,MIN(MIN(F94,AB94),(AB94-1)+6/24)-AA94)+MAX(0,MIN(F94,AB94)-MAX(AA94,(AB94-1)+19/24)),"")</f>
      </c>
      <c r="AL94">
        <f>IF(T94=1,MAX(0,F94-MAX(AA94,AB94)),"")</f>
      </c>
      <c r="AM94">
        <f>IF(T94=1,MAX(0,MIN(F94,AB94+6/24)-MAX(AA94,AB94))+MAX(0,F94-MAX(MAX(AA94,AB94),AB94+19/24)),"")</f>
      </c>
      <c r="AN94">
        <f>IF(T94=1,MAX(0,MIN(Z94,AB94)-Y94),"")</f>
      </c>
      <c r="AO94">
        <f>IF(T94=1,MAX(0,MIN(MIN(Z94,AB94),(AB94-1)+6/24)-Y94)+MAX(0,MIN(Z94,AB94)-MAX(Y94,(AB94-1)+19/24)),"")</f>
      </c>
      <c r="AP94">
        <f>IF(T94=1,MAX(0,Z94-MAX(Y94,AB94)),"")</f>
      </c>
      <c r="AQ94">
        <f>IF(T94=1,MAX(0,MIN(Z94,AB94+6/24)-MAX(Y94,AB94))+MAX(0,Z94-MAX(MAX(Y94,AB94),AB94+19/24)),"")</f>
      </c>
      <c r="AR94">
        <f>IF(T94=1,(AF94-AG94)-AE94*(AN94-AO94),"")</f>
      </c>
      <c r="AS94">
        <f>IF(T94=1,AG94-AE94*AO94,"")</f>
      </c>
      <c r="AT94">
        <f>IF(T94=1,(AJ94-AK94)-(1-AE94)*(AN94-AO94),"")</f>
      </c>
      <c r="AU94">
        <f>IF(T94=1,AK94-(1-AE94)*AO94,"")</f>
      </c>
      <c r="AV94">
        <f>IF(T94=1,(AH94-AI94)-AE94*(AP94-AQ94),"")</f>
      </c>
      <c r="AW94">
        <f>IF(T94=1,AI94-AE94*AQ94,"")</f>
      </c>
      <c r="AX94">
        <f>IF(T94=1,(AL94-AM94)-(1-AE94)*(AP94-AQ94),"")</f>
      </c>
      <c r="AY94">
        <f>IF(T94=1,AM94-(1-AE94)*AQ94,"")</f>
      </c>
    </row>
    <row r="95" spans="1:51" x14ac:dyDescent="0.25">
      <c r="A95" s="15"/>
      <c r="B95" s="15"/>
      <c r="C95" s="16"/>
      <c r="D95" s="11">
        <f>IF(J95="","",J95*(K95*INDEX('Parámetros'!$E$5:$E$7,U95)+L95*INDEX('Parámetros'!$F$5:$F$7,U95)+M95*INDEX('Parámetros'!$G$5:$G$7,U95)+N95*INDEX('Parámetros'!$H$5:$H$7,U95)+O95*INDEX('Parámetros'!$I$5:$I$7,U95)+P95*INDEX('Parámetros'!$J$5:$J$7,U95)+Q95*INDEX('Parámetros'!$K$5:$K$7,U95)+R95*INDEX('Parámetros'!$L$5:$L$7,U95)+S95*INDEX('Parámetros'!$M$5:$M$7,U95)))</f>
      </c>
      <c r="E95" s="17"/>
      <c r="F95" s="17"/>
      <c r="G95" s="15"/>
      <c r="H95" s="15"/>
      <c r="I95" s="13">
        <f>IF(AND(E95="",F95=""),"",IF(T95=1,(W95-X95)/60,"Revisa entrada y salida"))</f>
      </c>
      <c r="J95" s="14">
        <f>IF(OR(T95&lt;&gt;1,C95=""),"",C95/INDEX('Parámetros'!$D$5:$D$7,U95))</f>
      </c>
      <c r="K95" s="13">
        <f>IF(T95=1,ROUND(1440*((1-AC95)*AT95+(1-AD95)*AX95),0)/60,"")</f>
      </c>
      <c r="L95" s="13">
        <f>IF(T95=1,ROUND(1440*((1-AC95)*AU95+(1-AD95)*AY95),0)/60,"")</f>
      </c>
      <c r="M95" s="13">
        <f>IF(T95=1,ROUND(1440*((1-AC95)*AS95+(1-AD95)*AW95),0)/60,"")</f>
      </c>
      <c r="N95" s="13">
        <f>IF(T95=1,ROUND(1440*(IF(OR(H95="Sí",H95="Si",AC95=0),AC95*AR95+AD95*AV95,0)),0)/60,"")</f>
      </c>
      <c r="O95" s="13">
        <f>IF(T95=1,ROUND(1440*(IF(OR(H95="Sí",H95="Si",AC95=0),0,AC95*AR95+AD95*AV95)),0)/60,"")</f>
      </c>
      <c r="P95" s="13">
        <f>IF(T95=1,ROUND(1440*(IF(OR(H95="Sí",H95="Si",AC95=0),AC95*AS95+AD95*AW95,0)),0)/60,"")</f>
      </c>
      <c r="Q95" s="13">
        <f>IF(T95=1,ROUND(1440*(IF(OR(H95="Sí",H95="Si",AC95=0),0,AC95*AS95+AD95*AW95)),0)/60,"")</f>
      </c>
      <c r="R95" s="13">
        <f>IF(T95=1,ROUND(1440*(AC95*AT95+AD95*AX95),0)/60,"")</f>
      </c>
      <c r="S95" s="13">
        <f>IF(T95=1,ROUND(1440*(AC95*AU95+AD95*AY95),0)/60,"")</f>
      </c>
      <c r="T95">
        <f>IF(AND(ISNUMBER(E95),ISNUMBER(F95)),IF(AND(F95&gt;E95,YEAR(E95)=2026,(F95-E95)*1440&lt;=1140),1,0),0)</f>
      </c>
      <c r="U95">
        <f>IF(T95=1,MATCH(INT(E95),'Parámetros'!$A$5:$A$7,1),"")</f>
      </c>
      <c r="V95">
        <f>IF(T95=1,INDEX('Parámetros'!$C$5:$C$7,U95)/24,"")</f>
      </c>
      <c r="W95">
        <f>IF(T95=1,ROUND((F95-E95)*1440,0),"")</f>
      </c>
      <c r="X95">
        <f>IF(T95=1,MIN(N(G95),W95),"")</f>
      </c>
      <c r="Y95">
        <f>IF(T95=1,E95+(INT(W95/2)-INT(X95/2))/1440,"")</f>
      </c>
      <c r="Z95">
        <f>IF(T95=1,Y95+X95/1440,"")</f>
      </c>
      <c r="AA95">
        <f>IF(T95=1,MIN(F95,IF(E95+V95&lt;=Y95,E95+V95,E95+V95+X95/1440)),"")</f>
      </c>
      <c r="AB95">
        <f>IF(T95=1,INT(E95)+1,"")</f>
      </c>
      <c r="AC95">
        <f>IF(T95=1,IF(OR(WEEKDAY(AB95-1)=1,COUNTIF('Festivos 2026'!$A$5:$A$40,AB95-1)&gt;0),1,0),"")</f>
      </c>
      <c r="AD95">
        <f>IF(T95=1,IF(OR(WEEKDAY(AB95)=1,COUNTIF('Festivos 2026'!$A$5:$A$40,AB95)&gt;0),1,0),"")</f>
      </c>
      <c r="AE95">
        <f>IF(T95=1,IF(Z95&lt;=AA95,1,0),"")</f>
      </c>
      <c r="AF95">
        <f>IF(T95=1,MAX(0,MIN(AA95,AB95)-E95),"")</f>
      </c>
      <c r="AG95">
        <f>IF(T95=1,MAX(0,MIN(MIN(AA95,AB95),(AB95-1)+6/24)-E95)+MAX(0,MIN(AA95,AB95)-MAX(E95,(AB95-1)+19/24)),"")</f>
      </c>
      <c r="AH95">
        <f>IF(T95=1,MAX(0,AA95-MAX(E95,AB95)),"")</f>
      </c>
      <c r="AI95">
        <f>IF(T95=1,MAX(0,MIN(AA95,AB95+6/24)-MAX(E95,AB95))+MAX(0,AA95-MAX(MAX(E95,AB95),AB95+19/24)),"")</f>
      </c>
      <c r="AJ95">
        <f>IF(T95=1,MAX(0,MIN(F95,AB95)-AA95),"")</f>
      </c>
      <c r="AK95">
        <f>IF(T95=1,MAX(0,MIN(MIN(F95,AB95),(AB95-1)+6/24)-AA95)+MAX(0,MIN(F95,AB95)-MAX(AA95,(AB95-1)+19/24)),"")</f>
      </c>
      <c r="AL95">
        <f>IF(T95=1,MAX(0,F95-MAX(AA95,AB95)),"")</f>
      </c>
      <c r="AM95">
        <f>IF(T95=1,MAX(0,MIN(F95,AB95+6/24)-MAX(AA95,AB95))+MAX(0,F95-MAX(MAX(AA95,AB95),AB95+19/24)),"")</f>
      </c>
      <c r="AN95">
        <f>IF(T95=1,MAX(0,MIN(Z95,AB95)-Y95),"")</f>
      </c>
      <c r="AO95">
        <f>IF(T95=1,MAX(0,MIN(MIN(Z95,AB95),(AB95-1)+6/24)-Y95)+MAX(0,MIN(Z95,AB95)-MAX(Y95,(AB95-1)+19/24)),"")</f>
      </c>
      <c r="AP95">
        <f>IF(T95=1,MAX(0,Z95-MAX(Y95,AB95)),"")</f>
      </c>
      <c r="AQ95">
        <f>IF(T95=1,MAX(0,MIN(Z95,AB95+6/24)-MAX(Y95,AB95))+MAX(0,Z95-MAX(MAX(Y95,AB95),AB95+19/24)),"")</f>
      </c>
      <c r="AR95">
        <f>IF(T95=1,(AF95-AG95)-AE95*(AN95-AO95),"")</f>
      </c>
      <c r="AS95">
        <f>IF(T95=1,AG95-AE95*AO95,"")</f>
      </c>
      <c r="AT95">
        <f>IF(T95=1,(AJ95-AK95)-(1-AE95)*(AN95-AO95),"")</f>
      </c>
      <c r="AU95">
        <f>IF(T95=1,AK95-(1-AE95)*AO95,"")</f>
      </c>
      <c r="AV95">
        <f>IF(T95=1,(AH95-AI95)-AE95*(AP95-AQ95),"")</f>
      </c>
      <c r="AW95">
        <f>IF(T95=1,AI95-AE95*AQ95,"")</f>
      </c>
      <c r="AX95">
        <f>IF(T95=1,(AL95-AM95)-(1-AE95)*(AP95-AQ95),"")</f>
      </c>
      <c r="AY95">
        <f>IF(T95=1,AM95-(1-AE95)*AQ95,"")</f>
      </c>
    </row>
    <row r="96" spans="1:51" x14ac:dyDescent="0.25">
      <c r="A96" s="15"/>
      <c r="B96" s="15"/>
      <c r="C96" s="16"/>
      <c r="D96" s="11">
        <f>IF(J96="","",J96*(K96*INDEX('Parámetros'!$E$5:$E$7,U96)+L96*INDEX('Parámetros'!$F$5:$F$7,U96)+M96*INDEX('Parámetros'!$G$5:$G$7,U96)+N96*INDEX('Parámetros'!$H$5:$H$7,U96)+O96*INDEX('Parámetros'!$I$5:$I$7,U96)+P96*INDEX('Parámetros'!$J$5:$J$7,U96)+Q96*INDEX('Parámetros'!$K$5:$K$7,U96)+R96*INDEX('Parámetros'!$L$5:$L$7,U96)+S96*INDEX('Parámetros'!$M$5:$M$7,U96)))</f>
      </c>
      <c r="E96" s="17"/>
      <c r="F96" s="17"/>
      <c r="G96" s="15"/>
      <c r="H96" s="15"/>
      <c r="I96" s="13">
        <f>IF(AND(E96="",F96=""),"",IF(T96=1,(W96-X96)/60,"Revisa entrada y salida"))</f>
      </c>
      <c r="J96" s="14">
        <f>IF(OR(T96&lt;&gt;1,C96=""),"",C96/INDEX('Parámetros'!$D$5:$D$7,U96))</f>
      </c>
      <c r="K96" s="13">
        <f>IF(T96=1,ROUND(1440*((1-AC96)*AT96+(1-AD96)*AX96),0)/60,"")</f>
      </c>
      <c r="L96" s="13">
        <f>IF(T96=1,ROUND(1440*((1-AC96)*AU96+(1-AD96)*AY96),0)/60,"")</f>
      </c>
      <c r="M96" s="13">
        <f>IF(T96=1,ROUND(1440*((1-AC96)*AS96+(1-AD96)*AW96),0)/60,"")</f>
      </c>
      <c r="N96" s="13">
        <f>IF(T96=1,ROUND(1440*(IF(OR(H96="Sí",H96="Si",AC96=0),AC96*AR96+AD96*AV96,0)),0)/60,"")</f>
      </c>
      <c r="O96" s="13">
        <f>IF(T96=1,ROUND(1440*(IF(OR(H96="Sí",H96="Si",AC96=0),0,AC96*AR96+AD96*AV96)),0)/60,"")</f>
      </c>
      <c r="P96" s="13">
        <f>IF(T96=1,ROUND(1440*(IF(OR(H96="Sí",H96="Si",AC96=0),AC96*AS96+AD96*AW96,0)),0)/60,"")</f>
      </c>
      <c r="Q96" s="13">
        <f>IF(T96=1,ROUND(1440*(IF(OR(H96="Sí",H96="Si",AC96=0),0,AC96*AS96+AD96*AW96)),0)/60,"")</f>
      </c>
      <c r="R96" s="13">
        <f>IF(T96=1,ROUND(1440*(AC96*AT96+AD96*AX96),0)/60,"")</f>
      </c>
      <c r="S96" s="13">
        <f>IF(T96=1,ROUND(1440*(AC96*AU96+AD96*AY96),0)/60,"")</f>
      </c>
      <c r="T96">
        <f>IF(AND(ISNUMBER(E96),ISNUMBER(F96)),IF(AND(F96&gt;E96,YEAR(E96)=2026,(F96-E96)*1440&lt;=1140),1,0),0)</f>
      </c>
      <c r="U96">
        <f>IF(T96=1,MATCH(INT(E96),'Parámetros'!$A$5:$A$7,1),"")</f>
      </c>
      <c r="V96">
        <f>IF(T96=1,INDEX('Parámetros'!$C$5:$C$7,U96)/24,"")</f>
      </c>
      <c r="W96">
        <f>IF(T96=1,ROUND((F96-E96)*1440,0),"")</f>
      </c>
      <c r="X96">
        <f>IF(T96=1,MIN(N(G96),W96),"")</f>
      </c>
      <c r="Y96">
        <f>IF(T96=1,E96+(INT(W96/2)-INT(X96/2))/1440,"")</f>
      </c>
      <c r="Z96">
        <f>IF(T96=1,Y96+X96/1440,"")</f>
      </c>
      <c r="AA96">
        <f>IF(T96=1,MIN(F96,IF(E96+V96&lt;=Y96,E96+V96,E96+V96+X96/1440)),"")</f>
      </c>
      <c r="AB96">
        <f>IF(T96=1,INT(E96)+1,"")</f>
      </c>
      <c r="AC96">
        <f>IF(T96=1,IF(OR(WEEKDAY(AB96-1)=1,COUNTIF('Festivos 2026'!$A$5:$A$40,AB96-1)&gt;0),1,0),"")</f>
      </c>
      <c r="AD96">
        <f>IF(T96=1,IF(OR(WEEKDAY(AB96)=1,COUNTIF('Festivos 2026'!$A$5:$A$40,AB96)&gt;0),1,0),"")</f>
      </c>
      <c r="AE96">
        <f>IF(T96=1,IF(Z96&lt;=AA96,1,0),"")</f>
      </c>
      <c r="AF96">
        <f>IF(T96=1,MAX(0,MIN(AA96,AB96)-E96),"")</f>
      </c>
      <c r="AG96">
        <f>IF(T96=1,MAX(0,MIN(MIN(AA96,AB96),(AB96-1)+6/24)-E96)+MAX(0,MIN(AA96,AB96)-MAX(E96,(AB96-1)+19/24)),"")</f>
      </c>
      <c r="AH96">
        <f>IF(T96=1,MAX(0,AA96-MAX(E96,AB96)),"")</f>
      </c>
      <c r="AI96">
        <f>IF(T96=1,MAX(0,MIN(AA96,AB96+6/24)-MAX(E96,AB96))+MAX(0,AA96-MAX(MAX(E96,AB96),AB96+19/24)),"")</f>
      </c>
      <c r="AJ96">
        <f>IF(T96=1,MAX(0,MIN(F96,AB96)-AA96),"")</f>
      </c>
      <c r="AK96">
        <f>IF(T96=1,MAX(0,MIN(MIN(F96,AB96),(AB96-1)+6/24)-AA96)+MAX(0,MIN(F96,AB96)-MAX(AA96,(AB96-1)+19/24)),"")</f>
      </c>
      <c r="AL96">
        <f>IF(T96=1,MAX(0,F96-MAX(AA96,AB96)),"")</f>
      </c>
      <c r="AM96">
        <f>IF(T96=1,MAX(0,MIN(F96,AB96+6/24)-MAX(AA96,AB96))+MAX(0,F96-MAX(MAX(AA96,AB96),AB96+19/24)),"")</f>
      </c>
      <c r="AN96">
        <f>IF(T96=1,MAX(0,MIN(Z96,AB96)-Y96),"")</f>
      </c>
      <c r="AO96">
        <f>IF(T96=1,MAX(0,MIN(MIN(Z96,AB96),(AB96-1)+6/24)-Y96)+MAX(0,MIN(Z96,AB96)-MAX(Y96,(AB96-1)+19/24)),"")</f>
      </c>
      <c r="AP96">
        <f>IF(T96=1,MAX(0,Z96-MAX(Y96,AB96)),"")</f>
      </c>
      <c r="AQ96">
        <f>IF(T96=1,MAX(0,MIN(Z96,AB96+6/24)-MAX(Y96,AB96))+MAX(0,Z96-MAX(MAX(Y96,AB96),AB96+19/24)),"")</f>
      </c>
      <c r="AR96">
        <f>IF(T96=1,(AF96-AG96)-AE96*(AN96-AO96),"")</f>
      </c>
      <c r="AS96">
        <f>IF(T96=1,AG96-AE96*AO96,"")</f>
      </c>
      <c r="AT96">
        <f>IF(T96=1,(AJ96-AK96)-(1-AE96)*(AN96-AO96),"")</f>
      </c>
      <c r="AU96">
        <f>IF(T96=1,AK96-(1-AE96)*AO96,"")</f>
      </c>
      <c r="AV96">
        <f>IF(T96=1,(AH96-AI96)-AE96*(AP96-AQ96),"")</f>
      </c>
      <c r="AW96">
        <f>IF(T96=1,AI96-AE96*AQ96,"")</f>
      </c>
      <c r="AX96">
        <f>IF(T96=1,(AL96-AM96)-(1-AE96)*(AP96-AQ96),"")</f>
      </c>
      <c r="AY96">
        <f>IF(T96=1,AM96-(1-AE96)*AQ96,"")</f>
      </c>
    </row>
    <row r="97" spans="1:51" x14ac:dyDescent="0.25">
      <c r="A97" s="15"/>
      <c r="B97" s="15"/>
      <c r="C97" s="16"/>
      <c r="D97" s="11">
        <f>IF(J97="","",J97*(K97*INDEX('Parámetros'!$E$5:$E$7,U97)+L97*INDEX('Parámetros'!$F$5:$F$7,U97)+M97*INDEX('Parámetros'!$G$5:$G$7,U97)+N97*INDEX('Parámetros'!$H$5:$H$7,U97)+O97*INDEX('Parámetros'!$I$5:$I$7,U97)+P97*INDEX('Parámetros'!$J$5:$J$7,U97)+Q97*INDEX('Parámetros'!$K$5:$K$7,U97)+R97*INDEX('Parámetros'!$L$5:$L$7,U97)+S97*INDEX('Parámetros'!$M$5:$M$7,U97)))</f>
      </c>
      <c r="E97" s="17"/>
      <c r="F97" s="17"/>
      <c r="G97" s="15"/>
      <c r="H97" s="15"/>
      <c r="I97" s="13">
        <f>IF(AND(E97="",F97=""),"",IF(T97=1,(W97-X97)/60,"Revisa entrada y salida"))</f>
      </c>
      <c r="J97" s="14">
        <f>IF(OR(T97&lt;&gt;1,C97=""),"",C97/INDEX('Parámetros'!$D$5:$D$7,U97))</f>
      </c>
      <c r="K97" s="13">
        <f>IF(T97=1,ROUND(1440*((1-AC97)*AT97+(1-AD97)*AX97),0)/60,"")</f>
      </c>
      <c r="L97" s="13">
        <f>IF(T97=1,ROUND(1440*((1-AC97)*AU97+(1-AD97)*AY97),0)/60,"")</f>
      </c>
      <c r="M97" s="13">
        <f>IF(T97=1,ROUND(1440*((1-AC97)*AS97+(1-AD97)*AW97),0)/60,"")</f>
      </c>
      <c r="N97" s="13">
        <f>IF(T97=1,ROUND(1440*(IF(OR(H97="Sí",H97="Si",AC97=0),AC97*AR97+AD97*AV97,0)),0)/60,"")</f>
      </c>
      <c r="O97" s="13">
        <f>IF(T97=1,ROUND(1440*(IF(OR(H97="Sí",H97="Si",AC97=0),0,AC97*AR97+AD97*AV97)),0)/60,"")</f>
      </c>
      <c r="P97" s="13">
        <f>IF(T97=1,ROUND(1440*(IF(OR(H97="Sí",H97="Si",AC97=0),AC97*AS97+AD97*AW97,0)),0)/60,"")</f>
      </c>
      <c r="Q97" s="13">
        <f>IF(T97=1,ROUND(1440*(IF(OR(H97="Sí",H97="Si",AC97=0),0,AC97*AS97+AD97*AW97)),0)/60,"")</f>
      </c>
      <c r="R97" s="13">
        <f>IF(T97=1,ROUND(1440*(AC97*AT97+AD97*AX97),0)/60,"")</f>
      </c>
      <c r="S97" s="13">
        <f>IF(T97=1,ROUND(1440*(AC97*AU97+AD97*AY97),0)/60,"")</f>
      </c>
      <c r="T97">
        <f>IF(AND(ISNUMBER(E97),ISNUMBER(F97)),IF(AND(F97&gt;E97,YEAR(E97)=2026,(F97-E97)*1440&lt;=1140),1,0),0)</f>
      </c>
      <c r="U97">
        <f>IF(T97=1,MATCH(INT(E97),'Parámetros'!$A$5:$A$7,1),"")</f>
      </c>
      <c r="V97">
        <f>IF(T97=1,INDEX('Parámetros'!$C$5:$C$7,U97)/24,"")</f>
      </c>
      <c r="W97">
        <f>IF(T97=1,ROUND((F97-E97)*1440,0),"")</f>
      </c>
      <c r="X97">
        <f>IF(T97=1,MIN(N(G97),W97),"")</f>
      </c>
      <c r="Y97">
        <f>IF(T97=1,E97+(INT(W97/2)-INT(X97/2))/1440,"")</f>
      </c>
      <c r="Z97">
        <f>IF(T97=1,Y97+X97/1440,"")</f>
      </c>
      <c r="AA97">
        <f>IF(T97=1,MIN(F97,IF(E97+V97&lt;=Y97,E97+V97,E97+V97+X97/1440)),"")</f>
      </c>
      <c r="AB97">
        <f>IF(T97=1,INT(E97)+1,"")</f>
      </c>
      <c r="AC97">
        <f>IF(T97=1,IF(OR(WEEKDAY(AB97-1)=1,COUNTIF('Festivos 2026'!$A$5:$A$40,AB97-1)&gt;0),1,0),"")</f>
      </c>
      <c r="AD97">
        <f>IF(T97=1,IF(OR(WEEKDAY(AB97)=1,COUNTIF('Festivos 2026'!$A$5:$A$40,AB97)&gt;0),1,0),"")</f>
      </c>
      <c r="AE97">
        <f>IF(T97=1,IF(Z97&lt;=AA97,1,0),"")</f>
      </c>
      <c r="AF97">
        <f>IF(T97=1,MAX(0,MIN(AA97,AB97)-E97),"")</f>
      </c>
      <c r="AG97">
        <f>IF(T97=1,MAX(0,MIN(MIN(AA97,AB97),(AB97-1)+6/24)-E97)+MAX(0,MIN(AA97,AB97)-MAX(E97,(AB97-1)+19/24)),"")</f>
      </c>
      <c r="AH97">
        <f>IF(T97=1,MAX(0,AA97-MAX(E97,AB97)),"")</f>
      </c>
      <c r="AI97">
        <f>IF(T97=1,MAX(0,MIN(AA97,AB97+6/24)-MAX(E97,AB97))+MAX(0,AA97-MAX(MAX(E97,AB97),AB97+19/24)),"")</f>
      </c>
      <c r="AJ97">
        <f>IF(T97=1,MAX(0,MIN(F97,AB97)-AA97),"")</f>
      </c>
      <c r="AK97">
        <f>IF(T97=1,MAX(0,MIN(MIN(F97,AB97),(AB97-1)+6/24)-AA97)+MAX(0,MIN(F97,AB97)-MAX(AA97,(AB97-1)+19/24)),"")</f>
      </c>
      <c r="AL97">
        <f>IF(T97=1,MAX(0,F97-MAX(AA97,AB97)),"")</f>
      </c>
      <c r="AM97">
        <f>IF(T97=1,MAX(0,MIN(F97,AB97+6/24)-MAX(AA97,AB97))+MAX(0,F97-MAX(MAX(AA97,AB97),AB97+19/24)),"")</f>
      </c>
      <c r="AN97">
        <f>IF(T97=1,MAX(0,MIN(Z97,AB97)-Y97),"")</f>
      </c>
      <c r="AO97">
        <f>IF(T97=1,MAX(0,MIN(MIN(Z97,AB97),(AB97-1)+6/24)-Y97)+MAX(0,MIN(Z97,AB97)-MAX(Y97,(AB97-1)+19/24)),"")</f>
      </c>
      <c r="AP97">
        <f>IF(T97=1,MAX(0,Z97-MAX(Y97,AB97)),"")</f>
      </c>
      <c r="AQ97">
        <f>IF(T97=1,MAX(0,MIN(Z97,AB97+6/24)-MAX(Y97,AB97))+MAX(0,Z97-MAX(MAX(Y97,AB97),AB97+19/24)),"")</f>
      </c>
      <c r="AR97">
        <f>IF(T97=1,(AF97-AG97)-AE97*(AN97-AO97),"")</f>
      </c>
      <c r="AS97">
        <f>IF(T97=1,AG97-AE97*AO97,"")</f>
      </c>
      <c r="AT97">
        <f>IF(T97=1,(AJ97-AK97)-(1-AE97)*(AN97-AO97),"")</f>
      </c>
      <c r="AU97">
        <f>IF(T97=1,AK97-(1-AE97)*AO97,"")</f>
      </c>
      <c r="AV97">
        <f>IF(T97=1,(AH97-AI97)-AE97*(AP97-AQ97),"")</f>
      </c>
      <c r="AW97">
        <f>IF(T97=1,AI97-AE97*AQ97,"")</f>
      </c>
      <c r="AX97">
        <f>IF(T97=1,(AL97-AM97)-(1-AE97)*(AP97-AQ97),"")</f>
      </c>
      <c r="AY97">
        <f>IF(T97=1,AM97-(1-AE97)*AQ97,"")</f>
      </c>
    </row>
    <row r="98" spans="1:51" x14ac:dyDescent="0.25">
      <c r="A98" s="15"/>
      <c r="B98" s="15"/>
      <c r="C98" s="16"/>
      <c r="D98" s="11">
        <f>IF(J98="","",J98*(K98*INDEX('Parámetros'!$E$5:$E$7,U98)+L98*INDEX('Parámetros'!$F$5:$F$7,U98)+M98*INDEX('Parámetros'!$G$5:$G$7,U98)+N98*INDEX('Parámetros'!$H$5:$H$7,U98)+O98*INDEX('Parámetros'!$I$5:$I$7,U98)+P98*INDEX('Parámetros'!$J$5:$J$7,U98)+Q98*INDEX('Parámetros'!$K$5:$K$7,U98)+R98*INDEX('Parámetros'!$L$5:$L$7,U98)+S98*INDEX('Parámetros'!$M$5:$M$7,U98)))</f>
      </c>
      <c r="E98" s="17"/>
      <c r="F98" s="17"/>
      <c r="G98" s="15"/>
      <c r="H98" s="15"/>
      <c r="I98" s="13">
        <f>IF(AND(E98="",F98=""),"",IF(T98=1,(W98-X98)/60,"Revisa entrada y salida"))</f>
      </c>
      <c r="J98" s="14">
        <f>IF(OR(T98&lt;&gt;1,C98=""),"",C98/INDEX('Parámetros'!$D$5:$D$7,U98))</f>
      </c>
      <c r="K98" s="13">
        <f>IF(T98=1,ROUND(1440*((1-AC98)*AT98+(1-AD98)*AX98),0)/60,"")</f>
      </c>
      <c r="L98" s="13">
        <f>IF(T98=1,ROUND(1440*((1-AC98)*AU98+(1-AD98)*AY98),0)/60,"")</f>
      </c>
      <c r="M98" s="13">
        <f>IF(T98=1,ROUND(1440*((1-AC98)*AS98+(1-AD98)*AW98),0)/60,"")</f>
      </c>
      <c r="N98" s="13">
        <f>IF(T98=1,ROUND(1440*(IF(OR(H98="Sí",H98="Si",AC98=0),AC98*AR98+AD98*AV98,0)),0)/60,"")</f>
      </c>
      <c r="O98" s="13">
        <f>IF(T98=1,ROUND(1440*(IF(OR(H98="Sí",H98="Si",AC98=0),0,AC98*AR98+AD98*AV98)),0)/60,"")</f>
      </c>
      <c r="P98" s="13">
        <f>IF(T98=1,ROUND(1440*(IF(OR(H98="Sí",H98="Si",AC98=0),AC98*AS98+AD98*AW98,0)),0)/60,"")</f>
      </c>
      <c r="Q98" s="13">
        <f>IF(T98=1,ROUND(1440*(IF(OR(H98="Sí",H98="Si",AC98=0),0,AC98*AS98+AD98*AW98)),0)/60,"")</f>
      </c>
      <c r="R98" s="13">
        <f>IF(T98=1,ROUND(1440*(AC98*AT98+AD98*AX98),0)/60,"")</f>
      </c>
      <c r="S98" s="13">
        <f>IF(T98=1,ROUND(1440*(AC98*AU98+AD98*AY98),0)/60,"")</f>
      </c>
      <c r="T98">
        <f>IF(AND(ISNUMBER(E98),ISNUMBER(F98)),IF(AND(F98&gt;E98,YEAR(E98)=2026,(F98-E98)*1440&lt;=1140),1,0),0)</f>
      </c>
      <c r="U98">
        <f>IF(T98=1,MATCH(INT(E98),'Parámetros'!$A$5:$A$7,1),"")</f>
      </c>
      <c r="V98">
        <f>IF(T98=1,INDEX('Parámetros'!$C$5:$C$7,U98)/24,"")</f>
      </c>
      <c r="W98">
        <f>IF(T98=1,ROUND((F98-E98)*1440,0),"")</f>
      </c>
      <c r="X98">
        <f>IF(T98=1,MIN(N(G98),W98),"")</f>
      </c>
      <c r="Y98">
        <f>IF(T98=1,E98+(INT(W98/2)-INT(X98/2))/1440,"")</f>
      </c>
      <c r="Z98">
        <f>IF(T98=1,Y98+X98/1440,"")</f>
      </c>
      <c r="AA98">
        <f>IF(T98=1,MIN(F98,IF(E98+V98&lt;=Y98,E98+V98,E98+V98+X98/1440)),"")</f>
      </c>
      <c r="AB98">
        <f>IF(T98=1,INT(E98)+1,"")</f>
      </c>
      <c r="AC98">
        <f>IF(T98=1,IF(OR(WEEKDAY(AB98-1)=1,COUNTIF('Festivos 2026'!$A$5:$A$40,AB98-1)&gt;0),1,0),"")</f>
      </c>
      <c r="AD98">
        <f>IF(T98=1,IF(OR(WEEKDAY(AB98)=1,COUNTIF('Festivos 2026'!$A$5:$A$40,AB98)&gt;0),1,0),"")</f>
      </c>
      <c r="AE98">
        <f>IF(T98=1,IF(Z98&lt;=AA98,1,0),"")</f>
      </c>
      <c r="AF98">
        <f>IF(T98=1,MAX(0,MIN(AA98,AB98)-E98),"")</f>
      </c>
      <c r="AG98">
        <f>IF(T98=1,MAX(0,MIN(MIN(AA98,AB98),(AB98-1)+6/24)-E98)+MAX(0,MIN(AA98,AB98)-MAX(E98,(AB98-1)+19/24)),"")</f>
      </c>
      <c r="AH98">
        <f>IF(T98=1,MAX(0,AA98-MAX(E98,AB98)),"")</f>
      </c>
      <c r="AI98">
        <f>IF(T98=1,MAX(0,MIN(AA98,AB98+6/24)-MAX(E98,AB98))+MAX(0,AA98-MAX(MAX(E98,AB98),AB98+19/24)),"")</f>
      </c>
      <c r="AJ98">
        <f>IF(T98=1,MAX(0,MIN(F98,AB98)-AA98),"")</f>
      </c>
      <c r="AK98">
        <f>IF(T98=1,MAX(0,MIN(MIN(F98,AB98),(AB98-1)+6/24)-AA98)+MAX(0,MIN(F98,AB98)-MAX(AA98,(AB98-1)+19/24)),"")</f>
      </c>
      <c r="AL98">
        <f>IF(T98=1,MAX(0,F98-MAX(AA98,AB98)),"")</f>
      </c>
      <c r="AM98">
        <f>IF(T98=1,MAX(0,MIN(F98,AB98+6/24)-MAX(AA98,AB98))+MAX(0,F98-MAX(MAX(AA98,AB98),AB98+19/24)),"")</f>
      </c>
      <c r="AN98">
        <f>IF(T98=1,MAX(0,MIN(Z98,AB98)-Y98),"")</f>
      </c>
      <c r="AO98">
        <f>IF(T98=1,MAX(0,MIN(MIN(Z98,AB98),(AB98-1)+6/24)-Y98)+MAX(0,MIN(Z98,AB98)-MAX(Y98,(AB98-1)+19/24)),"")</f>
      </c>
      <c r="AP98">
        <f>IF(T98=1,MAX(0,Z98-MAX(Y98,AB98)),"")</f>
      </c>
      <c r="AQ98">
        <f>IF(T98=1,MAX(0,MIN(Z98,AB98+6/24)-MAX(Y98,AB98))+MAX(0,Z98-MAX(MAX(Y98,AB98),AB98+19/24)),"")</f>
      </c>
      <c r="AR98">
        <f>IF(T98=1,(AF98-AG98)-AE98*(AN98-AO98),"")</f>
      </c>
      <c r="AS98">
        <f>IF(T98=1,AG98-AE98*AO98,"")</f>
      </c>
      <c r="AT98">
        <f>IF(T98=1,(AJ98-AK98)-(1-AE98)*(AN98-AO98),"")</f>
      </c>
      <c r="AU98">
        <f>IF(T98=1,AK98-(1-AE98)*AO98,"")</f>
      </c>
      <c r="AV98">
        <f>IF(T98=1,(AH98-AI98)-AE98*(AP98-AQ98),"")</f>
      </c>
      <c r="AW98">
        <f>IF(T98=1,AI98-AE98*AQ98,"")</f>
      </c>
      <c r="AX98">
        <f>IF(T98=1,(AL98-AM98)-(1-AE98)*(AP98-AQ98),"")</f>
      </c>
      <c r="AY98">
        <f>IF(T98=1,AM98-(1-AE98)*AQ98,"")</f>
      </c>
    </row>
    <row r="99" spans="1:51" x14ac:dyDescent="0.25">
      <c r="A99" s="15"/>
      <c r="B99" s="15"/>
      <c r="C99" s="16"/>
      <c r="D99" s="11">
        <f>IF(J99="","",J99*(K99*INDEX('Parámetros'!$E$5:$E$7,U99)+L99*INDEX('Parámetros'!$F$5:$F$7,U99)+M99*INDEX('Parámetros'!$G$5:$G$7,U99)+N99*INDEX('Parámetros'!$H$5:$H$7,U99)+O99*INDEX('Parámetros'!$I$5:$I$7,U99)+P99*INDEX('Parámetros'!$J$5:$J$7,U99)+Q99*INDEX('Parámetros'!$K$5:$K$7,U99)+R99*INDEX('Parámetros'!$L$5:$L$7,U99)+S99*INDEX('Parámetros'!$M$5:$M$7,U99)))</f>
      </c>
      <c r="E99" s="17"/>
      <c r="F99" s="17"/>
      <c r="G99" s="15"/>
      <c r="H99" s="15"/>
      <c r="I99" s="13">
        <f>IF(AND(E99="",F99=""),"",IF(T99=1,(W99-X99)/60,"Revisa entrada y salida"))</f>
      </c>
      <c r="J99" s="14">
        <f>IF(OR(T99&lt;&gt;1,C99=""),"",C99/INDEX('Parámetros'!$D$5:$D$7,U99))</f>
      </c>
      <c r="K99" s="13">
        <f>IF(T99=1,ROUND(1440*((1-AC99)*AT99+(1-AD99)*AX99),0)/60,"")</f>
      </c>
      <c r="L99" s="13">
        <f>IF(T99=1,ROUND(1440*((1-AC99)*AU99+(1-AD99)*AY99),0)/60,"")</f>
      </c>
      <c r="M99" s="13">
        <f>IF(T99=1,ROUND(1440*((1-AC99)*AS99+(1-AD99)*AW99),0)/60,"")</f>
      </c>
      <c r="N99" s="13">
        <f>IF(T99=1,ROUND(1440*(IF(OR(H99="Sí",H99="Si",AC99=0),AC99*AR99+AD99*AV99,0)),0)/60,"")</f>
      </c>
      <c r="O99" s="13">
        <f>IF(T99=1,ROUND(1440*(IF(OR(H99="Sí",H99="Si",AC99=0),0,AC99*AR99+AD99*AV99)),0)/60,"")</f>
      </c>
      <c r="P99" s="13">
        <f>IF(T99=1,ROUND(1440*(IF(OR(H99="Sí",H99="Si",AC99=0),AC99*AS99+AD99*AW99,0)),0)/60,"")</f>
      </c>
      <c r="Q99" s="13">
        <f>IF(T99=1,ROUND(1440*(IF(OR(H99="Sí",H99="Si",AC99=0),0,AC99*AS99+AD99*AW99)),0)/60,"")</f>
      </c>
      <c r="R99" s="13">
        <f>IF(T99=1,ROUND(1440*(AC99*AT99+AD99*AX99),0)/60,"")</f>
      </c>
      <c r="S99" s="13">
        <f>IF(T99=1,ROUND(1440*(AC99*AU99+AD99*AY99),0)/60,"")</f>
      </c>
      <c r="T99">
        <f>IF(AND(ISNUMBER(E99),ISNUMBER(F99)),IF(AND(F99&gt;E99,YEAR(E99)=2026,(F99-E99)*1440&lt;=1140),1,0),0)</f>
      </c>
      <c r="U99">
        <f>IF(T99=1,MATCH(INT(E99),'Parámetros'!$A$5:$A$7,1),"")</f>
      </c>
      <c r="V99">
        <f>IF(T99=1,INDEX('Parámetros'!$C$5:$C$7,U99)/24,"")</f>
      </c>
      <c r="W99">
        <f>IF(T99=1,ROUND((F99-E99)*1440,0),"")</f>
      </c>
      <c r="X99">
        <f>IF(T99=1,MIN(N(G99),W99),"")</f>
      </c>
      <c r="Y99">
        <f>IF(T99=1,E99+(INT(W99/2)-INT(X99/2))/1440,"")</f>
      </c>
      <c r="Z99">
        <f>IF(T99=1,Y99+X99/1440,"")</f>
      </c>
      <c r="AA99">
        <f>IF(T99=1,MIN(F99,IF(E99+V99&lt;=Y99,E99+V99,E99+V99+X99/1440)),"")</f>
      </c>
      <c r="AB99">
        <f>IF(T99=1,INT(E99)+1,"")</f>
      </c>
      <c r="AC99">
        <f>IF(T99=1,IF(OR(WEEKDAY(AB99-1)=1,COUNTIF('Festivos 2026'!$A$5:$A$40,AB99-1)&gt;0),1,0),"")</f>
      </c>
      <c r="AD99">
        <f>IF(T99=1,IF(OR(WEEKDAY(AB99)=1,COUNTIF('Festivos 2026'!$A$5:$A$40,AB99)&gt;0),1,0),"")</f>
      </c>
      <c r="AE99">
        <f>IF(T99=1,IF(Z99&lt;=AA99,1,0),"")</f>
      </c>
      <c r="AF99">
        <f>IF(T99=1,MAX(0,MIN(AA99,AB99)-E99),"")</f>
      </c>
      <c r="AG99">
        <f>IF(T99=1,MAX(0,MIN(MIN(AA99,AB99),(AB99-1)+6/24)-E99)+MAX(0,MIN(AA99,AB99)-MAX(E99,(AB99-1)+19/24)),"")</f>
      </c>
      <c r="AH99">
        <f>IF(T99=1,MAX(0,AA99-MAX(E99,AB99)),"")</f>
      </c>
      <c r="AI99">
        <f>IF(T99=1,MAX(0,MIN(AA99,AB99+6/24)-MAX(E99,AB99))+MAX(0,AA99-MAX(MAX(E99,AB99),AB99+19/24)),"")</f>
      </c>
      <c r="AJ99">
        <f>IF(T99=1,MAX(0,MIN(F99,AB99)-AA99),"")</f>
      </c>
      <c r="AK99">
        <f>IF(T99=1,MAX(0,MIN(MIN(F99,AB99),(AB99-1)+6/24)-AA99)+MAX(0,MIN(F99,AB99)-MAX(AA99,(AB99-1)+19/24)),"")</f>
      </c>
      <c r="AL99">
        <f>IF(T99=1,MAX(0,F99-MAX(AA99,AB99)),"")</f>
      </c>
      <c r="AM99">
        <f>IF(T99=1,MAX(0,MIN(F99,AB99+6/24)-MAX(AA99,AB99))+MAX(0,F99-MAX(MAX(AA99,AB99),AB99+19/24)),"")</f>
      </c>
      <c r="AN99">
        <f>IF(T99=1,MAX(0,MIN(Z99,AB99)-Y99),"")</f>
      </c>
      <c r="AO99">
        <f>IF(T99=1,MAX(0,MIN(MIN(Z99,AB99),(AB99-1)+6/24)-Y99)+MAX(0,MIN(Z99,AB99)-MAX(Y99,(AB99-1)+19/24)),"")</f>
      </c>
      <c r="AP99">
        <f>IF(T99=1,MAX(0,Z99-MAX(Y99,AB99)),"")</f>
      </c>
      <c r="AQ99">
        <f>IF(T99=1,MAX(0,MIN(Z99,AB99+6/24)-MAX(Y99,AB99))+MAX(0,Z99-MAX(MAX(Y99,AB99),AB99+19/24)),"")</f>
      </c>
      <c r="AR99">
        <f>IF(T99=1,(AF99-AG99)-AE99*(AN99-AO99),"")</f>
      </c>
      <c r="AS99">
        <f>IF(T99=1,AG99-AE99*AO99,"")</f>
      </c>
      <c r="AT99">
        <f>IF(T99=1,(AJ99-AK99)-(1-AE99)*(AN99-AO99),"")</f>
      </c>
      <c r="AU99">
        <f>IF(T99=1,AK99-(1-AE99)*AO99,"")</f>
      </c>
      <c r="AV99">
        <f>IF(T99=1,(AH99-AI99)-AE99*(AP99-AQ99),"")</f>
      </c>
      <c r="AW99">
        <f>IF(T99=1,AI99-AE99*AQ99,"")</f>
      </c>
      <c r="AX99">
        <f>IF(T99=1,(AL99-AM99)-(1-AE99)*(AP99-AQ99),"")</f>
      </c>
      <c r="AY99">
        <f>IF(T99=1,AM99-(1-AE99)*AQ99,"")</f>
      </c>
    </row>
    <row r="100" spans="1:51" x14ac:dyDescent="0.25">
      <c r="A100" s="15"/>
      <c r="B100" s="15"/>
      <c r="C100" s="16"/>
      <c r="D100" s="11">
        <f>IF(J100="","",J100*(K100*INDEX('Parámetros'!$E$5:$E$7,U100)+L100*INDEX('Parámetros'!$F$5:$F$7,U100)+M100*INDEX('Parámetros'!$G$5:$G$7,U100)+N100*INDEX('Parámetros'!$H$5:$H$7,U100)+O100*INDEX('Parámetros'!$I$5:$I$7,U100)+P100*INDEX('Parámetros'!$J$5:$J$7,U100)+Q100*INDEX('Parámetros'!$K$5:$K$7,U100)+R100*INDEX('Parámetros'!$L$5:$L$7,U100)+S100*INDEX('Parámetros'!$M$5:$M$7,U100)))</f>
      </c>
      <c r="E100" s="17"/>
      <c r="F100" s="17"/>
      <c r="G100" s="15"/>
      <c r="H100" s="15"/>
      <c r="I100" s="13">
        <f>IF(AND(E100="",F100=""),"",IF(T100=1,(W100-X100)/60,"Revisa entrada y salida"))</f>
      </c>
      <c r="J100" s="14">
        <f>IF(OR(T100&lt;&gt;1,C100=""),"",C100/INDEX('Parámetros'!$D$5:$D$7,U100))</f>
      </c>
      <c r="K100" s="13">
        <f>IF(T100=1,ROUND(1440*((1-AC100)*AT100+(1-AD100)*AX100),0)/60,"")</f>
      </c>
      <c r="L100" s="13">
        <f>IF(T100=1,ROUND(1440*((1-AC100)*AU100+(1-AD100)*AY100),0)/60,"")</f>
      </c>
      <c r="M100" s="13">
        <f>IF(T100=1,ROUND(1440*((1-AC100)*AS100+(1-AD100)*AW100),0)/60,"")</f>
      </c>
      <c r="N100" s="13">
        <f>IF(T100=1,ROUND(1440*(IF(OR(H100="Sí",H100="Si",AC100=0),AC100*AR100+AD100*AV100,0)),0)/60,"")</f>
      </c>
      <c r="O100" s="13">
        <f>IF(T100=1,ROUND(1440*(IF(OR(H100="Sí",H100="Si",AC100=0),0,AC100*AR100+AD100*AV100)),0)/60,"")</f>
      </c>
      <c r="P100" s="13">
        <f>IF(T100=1,ROUND(1440*(IF(OR(H100="Sí",H100="Si",AC100=0),AC100*AS100+AD100*AW100,0)),0)/60,"")</f>
      </c>
      <c r="Q100" s="13">
        <f>IF(T100=1,ROUND(1440*(IF(OR(H100="Sí",H100="Si",AC100=0),0,AC100*AS100+AD100*AW100)),0)/60,"")</f>
      </c>
      <c r="R100" s="13">
        <f>IF(T100=1,ROUND(1440*(AC100*AT100+AD100*AX100),0)/60,"")</f>
      </c>
      <c r="S100" s="13">
        <f>IF(T100=1,ROUND(1440*(AC100*AU100+AD100*AY100),0)/60,"")</f>
      </c>
      <c r="T100">
        <f>IF(AND(ISNUMBER(E100),ISNUMBER(F100)),IF(AND(F100&gt;E100,YEAR(E100)=2026,(F100-E100)*1440&lt;=1140),1,0),0)</f>
      </c>
      <c r="U100">
        <f>IF(T100=1,MATCH(INT(E100),'Parámetros'!$A$5:$A$7,1),"")</f>
      </c>
      <c r="V100">
        <f>IF(T100=1,INDEX('Parámetros'!$C$5:$C$7,U100)/24,"")</f>
      </c>
      <c r="W100">
        <f>IF(T100=1,ROUND((F100-E100)*1440,0),"")</f>
      </c>
      <c r="X100">
        <f>IF(T100=1,MIN(N(G100),W100),"")</f>
      </c>
      <c r="Y100">
        <f>IF(T100=1,E100+(INT(W100/2)-INT(X100/2))/1440,"")</f>
      </c>
      <c r="Z100">
        <f>IF(T100=1,Y100+X100/1440,"")</f>
      </c>
      <c r="AA100">
        <f>IF(T100=1,MIN(F100,IF(E100+V100&lt;=Y100,E100+V100,E100+V100+X100/1440)),"")</f>
      </c>
      <c r="AB100">
        <f>IF(T100=1,INT(E100)+1,"")</f>
      </c>
      <c r="AC100">
        <f>IF(T100=1,IF(OR(WEEKDAY(AB100-1)=1,COUNTIF('Festivos 2026'!$A$5:$A$40,AB100-1)&gt;0),1,0),"")</f>
      </c>
      <c r="AD100">
        <f>IF(T100=1,IF(OR(WEEKDAY(AB100)=1,COUNTIF('Festivos 2026'!$A$5:$A$40,AB100)&gt;0),1,0),"")</f>
      </c>
      <c r="AE100">
        <f>IF(T100=1,IF(Z100&lt;=AA100,1,0),"")</f>
      </c>
      <c r="AF100">
        <f>IF(T100=1,MAX(0,MIN(AA100,AB100)-E100),"")</f>
      </c>
      <c r="AG100">
        <f>IF(T100=1,MAX(0,MIN(MIN(AA100,AB100),(AB100-1)+6/24)-E100)+MAX(0,MIN(AA100,AB100)-MAX(E100,(AB100-1)+19/24)),"")</f>
      </c>
      <c r="AH100">
        <f>IF(T100=1,MAX(0,AA100-MAX(E100,AB100)),"")</f>
      </c>
      <c r="AI100">
        <f>IF(T100=1,MAX(0,MIN(AA100,AB100+6/24)-MAX(E100,AB100))+MAX(0,AA100-MAX(MAX(E100,AB100),AB100+19/24)),"")</f>
      </c>
      <c r="AJ100">
        <f>IF(T100=1,MAX(0,MIN(F100,AB100)-AA100),"")</f>
      </c>
      <c r="AK100">
        <f>IF(T100=1,MAX(0,MIN(MIN(F100,AB100),(AB100-1)+6/24)-AA100)+MAX(0,MIN(F100,AB100)-MAX(AA100,(AB100-1)+19/24)),"")</f>
      </c>
      <c r="AL100">
        <f>IF(T100=1,MAX(0,F100-MAX(AA100,AB100)),"")</f>
      </c>
      <c r="AM100">
        <f>IF(T100=1,MAX(0,MIN(F100,AB100+6/24)-MAX(AA100,AB100))+MAX(0,F100-MAX(MAX(AA100,AB100),AB100+19/24)),"")</f>
      </c>
      <c r="AN100">
        <f>IF(T100=1,MAX(0,MIN(Z100,AB100)-Y100),"")</f>
      </c>
      <c r="AO100">
        <f>IF(T100=1,MAX(0,MIN(MIN(Z100,AB100),(AB100-1)+6/24)-Y100)+MAX(0,MIN(Z100,AB100)-MAX(Y100,(AB100-1)+19/24)),"")</f>
      </c>
      <c r="AP100">
        <f>IF(T100=1,MAX(0,Z100-MAX(Y100,AB100)),"")</f>
      </c>
      <c r="AQ100">
        <f>IF(T100=1,MAX(0,MIN(Z100,AB100+6/24)-MAX(Y100,AB100))+MAX(0,Z100-MAX(MAX(Y100,AB100),AB100+19/24)),"")</f>
      </c>
      <c r="AR100">
        <f>IF(T100=1,(AF100-AG100)-AE100*(AN100-AO100),"")</f>
      </c>
      <c r="AS100">
        <f>IF(T100=1,AG100-AE100*AO100,"")</f>
      </c>
      <c r="AT100">
        <f>IF(T100=1,(AJ100-AK100)-(1-AE100)*(AN100-AO100),"")</f>
      </c>
      <c r="AU100">
        <f>IF(T100=1,AK100-(1-AE100)*AO100,"")</f>
      </c>
      <c r="AV100">
        <f>IF(T100=1,(AH100-AI100)-AE100*(AP100-AQ100),"")</f>
      </c>
      <c r="AW100">
        <f>IF(T100=1,AI100-AE100*AQ100,"")</f>
      </c>
      <c r="AX100">
        <f>IF(T100=1,(AL100-AM100)-(1-AE100)*(AP100-AQ100),"")</f>
      </c>
      <c r="AY100">
        <f>IF(T100=1,AM100-(1-AE100)*AQ100,"")</f>
      </c>
    </row>
    <row r="101" spans="1:51" x14ac:dyDescent="0.25">
      <c r="A101" s="15"/>
      <c r="B101" s="15"/>
      <c r="C101" s="16"/>
      <c r="D101" s="11">
        <f>IF(J101="","",J101*(K101*INDEX('Parámetros'!$E$5:$E$7,U101)+L101*INDEX('Parámetros'!$F$5:$F$7,U101)+M101*INDEX('Parámetros'!$G$5:$G$7,U101)+N101*INDEX('Parámetros'!$H$5:$H$7,U101)+O101*INDEX('Parámetros'!$I$5:$I$7,U101)+P101*INDEX('Parámetros'!$J$5:$J$7,U101)+Q101*INDEX('Parámetros'!$K$5:$K$7,U101)+R101*INDEX('Parámetros'!$L$5:$L$7,U101)+S101*INDEX('Parámetros'!$M$5:$M$7,U101)))</f>
      </c>
      <c r="E101" s="17"/>
      <c r="F101" s="17"/>
      <c r="G101" s="15"/>
      <c r="H101" s="15"/>
      <c r="I101" s="13">
        <f>IF(AND(E101="",F101=""),"",IF(T101=1,(W101-X101)/60,"Revisa entrada y salida"))</f>
      </c>
      <c r="J101" s="14">
        <f>IF(OR(T101&lt;&gt;1,C101=""),"",C101/INDEX('Parámetros'!$D$5:$D$7,U101))</f>
      </c>
      <c r="K101" s="13">
        <f>IF(T101=1,ROUND(1440*((1-AC101)*AT101+(1-AD101)*AX101),0)/60,"")</f>
      </c>
      <c r="L101" s="13">
        <f>IF(T101=1,ROUND(1440*((1-AC101)*AU101+(1-AD101)*AY101),0)/60,"")</f>
      </c>
      <c r="M101" s="13">
        <f>IF(T101=1,ROUND(1440*((1-AC101)*AS101+(1-AD101)*AW101),0)/60,"")</f>
      </c>
      <c r="N101" s="13">
        <f>IF(T101=1,ROUND(1440*(IF(OR(H101="Sí",H101="Si",AC101=0),AC101*AR101+AD101*AV101,0)),0)/60,"")</f>
      </c>
      <c r="O101" s="13">
        <f>IF(T101=1,ROUND(1440*(IF(OR(H101="Sí",H101="Si",AC101=0),0,AC101*AR101+AD101*AV101)),0)/60,"")</f>
      </c>
      <c r="P101" s="13">
        <f>IF(T101=1,ROUND(1440*(IF(OR(H101="Sí",H101="Si",AC101=0),AC101*AS101+AD101*AW101,0)),0)/60,"")</f>
      </c>
      <c r="Q101" s="13">
        <f>IF(T101=1,ROUND(1440*(IF(OR(H101="Sí",H101="Si",AC101=0),0,AC101*AS101+AD101*AW101)),0)/60,"")</f>
      </c>
      <c r="R101" s="13">
        <f>IF(T101=1,ROUND(1440*(AC101*AT101+AD101*AX101),0)/60,"")</f>
      </c>
      <c r="S101" s="13">
        <f>IF(T101=1,ROUND(1440*(AC101*AU101+AD101*AY101),0)/60,"")</f>
      </c>
      <c r="T101">
        <f>IF(AND(ISNUMBER(E101),ISNUMBER(F101)),IF(AND(F101&gt;E101,YEAR(E101)=2026,(F101-E101)*1440&lt;=1140),1,0),0)</f>
      </c>
      <c r="U101">
        <f>IF(T101=1,MATCH(INT(E101),'Parámetros'!$A$5:$A$7,1),"")</f>
      </c>
      <c r="V101">
        <f>IF(T101=1,INDEX('Parámetros'!$C$5:$C$7,U101)/24,"")</f>
      </c>
      <c r="W101">
        <f>IF(T101=1,ROUND((F101-E101)*1440,0),"")</f>
      </c>
      <c r="X101">
        <f>IF(T101=1,MIN(N(G101),W101),"")</f>
      </c>
      <c r="Y101">
        <f>IF(T101=1,E101+(INT(W101/2)-INT(X101/2))/1440,"")</f>
      </c>
      <c r="Z101">
        <f>IF(T101=1,Y101+X101/1440,"")</f>
      </c>
      <c r="AA101">
        <f>IF(T101=1,MIN(F101,IF(E101+V101&lt;=Y101,E101+V101,E101+V101+X101/1440)),"")</f>
      </c>
      <c r="AB101">
        <f>IF(T101=1,INT(E101)+1,"")</f>
      </c>
      <c r="AC101">
        <f>IF(T101=1,IF(OR(WEEKDAY(AB101-1)=1,COUNTIF('Festivos 2026'!$A$5:$A$40,AB101-1)&gt;0),1,0),"")</f>
      </c>
      <c r="AD101">
        <f>IF(T101=1,IF(OR(WEEKDAY(AB101)=1,COUNTIF('Festivos 2026'!$A$5:$A$40,AB101)&gt;0),1,0),"")</f>
      </c>
      <c r="AE101">
        <f>IF(T101=1,IF(Z101&lt;=AA101,1,0),"")</f>
      </c>
      <c r="AF101">
        <f>IF(T101=1,MAX(0,MIN(AA101,AB101)-E101),"")</f>
      </c>
      <c r="AG101">
        <f>IF(T101=1,MAX(0,MIN(MIN(AA101,AB101),(AB101-1)+6/24)-E101)+MAX(0,MIN(AA101,AB101)-MAX(E101,(AB101-1)+19/24)),"")</f>
      </c>
      <c r="AH101">
        <f>IF(T101=1,MAX(0,AA101-MAX(E101,AB101)),"")</f>
      </c>
      <c r="AI101">
        <f>IF(T101=1,MAX(0,MIN(AA101,AB101+6/24)-MAX(E101,AB101))+MAX(0,AA101-MAX(MAX(E101,AB101),AB101+19/24)),"")</f>
      </c>
      <c r="AJ101">
        <f>IF(T101=1,MAX(0,MIN(F101,AB101)-AA101),"")</f>
      </c>
      <c r="AK101">
        <f>IF(T101=1,MAX(0,MIN(MIN(F101,AB101),(AB101-1)+6/24)-AA101)+MAX(0,MIN(F101,AB101)-MAX(AA101,(AB101-1)+19/24)),"")</f>
      </c>
      <c r="AL101">
        <f>IF(T101=1,MAX(0,F101-MAX(AA101,AB101)),"")</f>
      </c>
      <c r="AM101">
        <f>IF(T101=1,MAX(0,MIN(F101,AB101+6/24)-MAX(AA101,AB101))+MAX(0,F101-MAX(MAX(AA101,AB101),AB101+19/24)),"")</f>
      </c>
      <c r="AN101">
        <f>IF(T101=1,MAX(0,MIN(Z101,AB101)-Y101),"")</f>
      </c>
      <c r="AO101">
        <f>IF(T101=1,MAX(0,MIN(MIN(Z101,AB101),(AB101-1)+6/24)-Y101)+MAX(0,MIN(Z101,AB101)-MAX(Y101,(AB101-1)+19/24)),"")</f>
      </c>
      <c r="AP101">
        <f>IF(T101=1,MAX(0,Z101-MAX(Y101,AB101)),"")</f>
      </c>
      <c r="AQ101">
        <f>IF(T101=1,MAX(0,MIN(Z101,AB101+6/24)-MAX(Y101,AB101))+MAX(0,Z101-MAX(MAX(Y101,AB101),AB101+19/24)),"")</f>
      </c>
      <c r="AR101">
        <f>IF(T101=1,(AF101-AG101)-AE101*(AN101-AO101),"")</f>
      </c>
      <c r="AS101">
        <f>IF(T101=1,AG101-AE101*AO101,"")</f>
      </c>
      <c r="AT101">
        <f>IF(T101=1,(AJ101-AK101)-(1-AE101)*(AN101-AO101),"")</f>
      </c>
      <c r="AU101">
        <f>IF(T101=1,AK101-(1-AE101)*AO101,"")</f>
      </c>
      <c r="AV101">
        <f>IF(T101=1,(AH101-AI101)-AE101*(AP101-AQ101),"")</f>
      </c>
      <c r="AW101">
        <f>IF(T101=1,AI101-AE101*AQ101,"")</f>
      </c>
      <c r="AX101">
        <f>IF(T101=1,(AL101-AM101)-(1-AE101)*(AP101-AQ101),"")</f>
      </c>
      <c r="AY101">
        <f>IF(T101=1,AM101-(1-AE101)*AQ101,"")</f>
      </c>
    </row>
    <row r="102" spans="1:51" x14ac:dyDescent="0.25">
      <c r="A102" s="15"/>
      <c r="B102" s="15"/>
      <c r="C102" s="16"/>
      <c r="D102" s="11">
        <f>IF(J102="","",J102*(K102*INDEX('Parámetros'!$E$5:$E$7,U102)+L102*INDEX('Parámetros'!$F$5:$F$7,U102)+M102*INDEX('Parámetros'!$G$5:$G$7,U102)+N102*INDEX('Parámetros'!$H$5:$H$7,U102)+O102*INDEX('Parámetros'!$I$5:$I$7,U102)+P102*INDEX('Parámetros'!$J$5:$J$7,U102)+Q102*INDEX('Parámetros'!$K$5:$K$7,U102)+R102*INDEX('Parámetros'!$L$5:$L$7,U102)+S102*INDEX('Parámetros'!$M$5:$M$7,U102)))</f>
      </c>
      <c r="E102" s="17"/>
      <c r="F102" s="17"/>
      <c r="G102" s="15"/>
      <c r="H102" s="15"/>
      <c r="I102" s="13">
        <f>IF(AND(E102="",F102=""),"",IF(T102=1,(W102-X102)/60,"Revisa entrada y salida"))</f>
      </c>
      <c r="J102" s="14">
        <f>IF(OR(T102&lt;&gt;1,C102=""),"",C102/INDEX('Parámetros'!$D$5:$D$7,U102))</f>
      </c>
      <c r="K102" s="13">
        <f>IF(T102=1,ROUND(1440*((1-AC102)*AT102+(1-AD102)*AX102),0)/60,"")</f>
      </c>
      <c r="L102" s="13">
        <f>IF(T102=1,ROUND(1440*((1-AC102)*AU102+(1-AD102)*AY102),0)/60,"")</f>
      </c>
      <c r="M102" s="13">
        <f>IF(T102=1,ROUND(1440*((1-AC102)*AS102+(1-AD102)*AW102),0)/60,"")</f>
      </c>
      <c r="N102" s="13">
        <f>IF(T102=1,ROUND(1440*(IF(OR(H102="Sí",H102="Si",AC102=0),AC102*AR102+AD102*AV102,0)),0)/60,"")</f>
      </c>
      <c r="O102" s="13">
        <f>IF(T102=1,ROUND(1440*(IF(OR(H102="Sí",H102="Si",AC102=0),0,AC102*AR102+AD102*AV102)),0)/60,"")</f>
      </c>
      <c r="P102" s="13">
        <f>IF(T102=1,ROUND(1440*(IF(OR(H102="Sí",H102="Si",AC102=0),AC102*AS102+AD102*AW102,0)),0)/60,"")</f>
      </c>
      <c r="Q102" s="13">
        <f>IF(T102=1,ROUND(1440*(IF(OR(H102="Sí",H102="Si",AC102=0),0,AC102*AS102+AD102*AW102)),0)/60,"")</f>
      </c>
      <c r="R102" s="13">
        <f>IF(T102=1,ROUND(1440*(AC102*AT102+AD102*AX102),0)/60,"")</f>
      </c>
      <c r="S102" s="13">
        <f>IF(T102=1,ROUND(1440*(AC102*AU102+AD102*AY102),0)/60,"")</f>
      </c>
      <c r="T102">
        <f>IF(AND(ISNUMBER(E102),ISNUMBER(F102)),IF(AND(F102&gt;E102,YEAR(E102)=2026,(F102-E102)*1440&lt;=1140),1,0),0)</f>
      </c>
      <c r="U102">
        <f>IF(T102=1,MATCH(INT(E102),'Parámetros'!$A$5:$A$7,1),"")</f>
      </c>
      <c r="V102">
        <f>IF(T102=1,INDEX('Parámetros'!$C$5:$C$7,U102)/24,"")</f>
      </c>
      <c r="W102">
        <f>IF(T102=1,ROUND((F102-E102)*1440,0),"")</f>
      </c>
      <c r="X102">
        <f>IF(T102=1,MIN(N(G102),W102),"")</f>
      </c>
      <c r="Y102">
        <f>IF(T102=1,E102+(INT(W102/2)-INT(X102/2))/1440,"")</f>
      </c>
      <c r="Z102">
        <f>IF(T102=1,Y102+X102/1440,"")</f>
      </c>
      <c r="AA102">
        <f>IF(T102=1,MIN(F102,IF(E102+V102&lt;=Y102,E102+V102,E102+V102+X102/1440)),"")</f>
      </c>
      <c r="AB102">
        <f>IF(T102=1,INT(E102)+1,"")</f>
      </c>
      <c r="AC102">
        <f>IF(T102=1,IF(OR(WEEKDAY(AB102-1)=1,COUNTIF('Festivos 2026'!$A$5:$A$40,AB102-1)&gt;0),1,0),"")</f>
      </c>
      <c r="AD102">
        <f>IF(T102=1,IF(OR(WEEKDAY(AB102)=1,COUNTIF('Festivos 2026'!$A$5:$A$40,AB102)&gt;0),1,0),"")</f>
      </c>
      <c r="AE102">
        <f>IF(T102=1,IF(Z102&lt;=AA102,1,0),"")</f>
      </c>
      <c r="AF102">
        <f>IF(T102=1,MAX(0,MIN(AA102,AB102)-E102),"")</f>
      </c>
      <c r="AG102">
        <f>IF(T102=1,MAX(0,MIN(MIN(AA102,AB102),(AB102-1)+6/24)-E102)+MAX(0,MIN(AA102,AB102)-MAX(E102,(AB102-1)+19/24)),"")</f>
      </c>
      <c r="AH102">
        <f>IF(T102=1,MAX(0,AA102-MAX(E102,AB102)),"")</f>
      </c>
      <c r="AI102">
        <f>IF(T102=1,MAX(0,MIN(AA102,AB102+6/24)-MAX(E102,AB102))+MAX(0,AA102-MAX(MAX(E102,AB102),AB102+19/24)),"")</f>
      </c>
      <c r="AJ102">
        <f>IF(T102=1,MAX(0,MIN(F102,AB102)-AA102),"")</f>
      </c>
      <c r="AK102">
        <f>IF(T102=1,MAX(0,MIN(MIN(F102,AB102),(AB102-1)+6/24)-AA102)+MAX(0,MIN(F102,AB102)-MAX(AA102,(AB102-1)+19/24)),"")</f>
      </c>
      <c r="AL102">
        <f>IF(T102=1,MAX(0,F102-MAX(AA102,AB102)),"")</f>
      </c>
      <c r="AM102">
        <f>IF(T102=1,MAX(0,MIN(F102,AB102+6/24)-MAX(AA102,AB102))+MAX(0,F102-MAX(MAX(AA102,AB102),AB102+19/24)),"")</f>
      </c>
      <c r="AN102">
        <f>IF(T102=1,MAX(0,MIN(Z102,AB102)-Y102),"")</f>
      </c>
      <c r="AO102">
        <f>IF(T102=1,MAX(0,MIN(MIN(Z102,AB102),(AB102-1)+6/24)-Y102)+MAX(0,MIN(Z102,AB102)-MAX(Y102,(AB102-1)+19/24)),"")</f>
      </c>
      <c r="AP102">
        <f>IF(T102=1,MAX(0,Z102-MAX(Y102,AB102)),"")</f>
      </c>
      <c r="AQ102">
        <f>IF(T102=1,MAX(0,MIN(Z102,AB102+6/24)-MAX(Y102,AB102))+MAX(0,Z102-MAX(MAX(Y102,AB102),AB102+19/24)),"")</f>
      </c>
      <c r="AR102">
        <f>IF(T102=1,(AF102-AG102)-AE102*(AN102-AO102),"")</f>
      </c>
      <c r="AS102">
        <f>IF(T102=1,AG102-AE102*AO102,"")</f>
      </c>
      <c r="AT102">
        <f>IF(T102=1,(AJ102-AK102)-(1-AE102)*(AN102-AO102),"")</f>
      </c>
      <c r="AU102">
        <f>IF(T102=1,AK102-(1-AE102)*AO102,"")</f>
      </c>
      <c r="AV102">
        <f>IF(T102=1,(AH102-AI102)-AE102*(AP102-AQ102),"")</f>
      </c>
      <c r="AW102">
        <f>IF(T102=1,AI102-AE102*AQ102,"")</f>
      </c>
      <c r="AX102">
        <f>IF(T102=1,(AL102-AM102)-(1-AE102)*(AP102-AQ102),"")</f>
      </c>
      <c r="AY102">
        <f>IF(T102=1,AM102-(1-AE102)*AQ102,"")</f>
      </c>
    </row>
    <row r="103" spans="1:51" x14ac:dyDescent="0.25">
      <c r="A103" s="15"/>
      <c r="B103" s="15"/>
      <c r="C103" s="16"/>
      <c r="D103" s="11">
        <f>IF(J103="","",J103*(K103*INDEX('Parámetros'!$E$5:$E$7,U103)+L103*INDEX('Parámetros'!$F$5:$F$7,U103)+M103*INDEX('Parámetros'!$G$5:$G$7,U103)+N103*INDEX('Parámetros'!$H$5:$H$7,U103)+O103*INDEX('Parámetros'!$I$5:$I$7,U103)+P103*INDEX('Parámetros'!$J$5:$J$7,U103)+Q103*INDEX('Parámetros'!$K$5:$K$7,U103)+R103*INDEX('Parámetros'!$L$5:$L$7,U103)+S103*INDEX('Parámetros'!$M$5:$M$7,U103)))</f>
      </c>
      <c r="E103" s="17"/>
      <c r="F103" s="17"/>
      <c r="G103" s="15"/>
      <c r="H103" s="15"/>
      <c r="I103" s="13">
        <f>IF(AND(E103="",F103=""),"",IF(T103=1,(W103-X103)/60,"Revisa entrada y salida"))</f>
      </c>
      <c r="J103" s="14">
        <f>IF(OR(T103&lt;&gt;1,C103=""),"",C103/INDEX('Parámetros'!$D$5:$D$7,U103))</f>
      </c>
      <c r="K103" s="13">
        <f>IF(T103=1,ROUND(1440*((1-AC103)*AT103+(1-AD103)*AX103),0)/60,"")</f>
      </c>
      <c r="L103" s="13">
        <f>IF(T103=1,ROUND(1440*((1-AC103)*AU103+(1-AD103)*AY103),0)/60,"")</f>
      </c>
      <c r="M103" s="13">
        <f>IF(T103=1,ROUND(1440*((1-AC103)*AS103+(1-AD103)*AW103),0)/60,"")</f>
      </c>
      <c r="N103" s="13">
        <f>IF(T103=1,ROUND(1440*(IF(OR(H103="Sí",H103="Si",AC103=0),AC103*AR103+AD103*AV103,0)),0)/60,"")</f>
      </c>
      <c r="O103" s="13">
        <f>IF(T103=1,ROUND(1440*(IF(OR(H103="Sí",H103="Si",AC103=0),0,AC103*AR103+AD103*AV103)),0)/60,"")</f>
      </c>
      <c r="P103" s="13">
        <f>IF(T103=1,ROUND(1440*(IF(OR(H103="Sí",H103="Si",AC103=0),AC103*AS103+AD103*AW103,0)),0)/60,"")</f>
      </c>
      <c r="Q103" s="13">
        <f>IF(T103=1,ROUND(1440*(IF(OR(H103="Sí",H103="Si",AC103=0),0,AC103*AS103+AD103*AW103)),0)/60,"")</f>
      </c>
      <c r="R103" s="13">
        <f>IF(T103=1,ROUND(1440*(AC103*AT103+AD103*AX103),0)/60,"")</f>
      </c>
      <c r="S103" s="13">
        <f>IF(T103=1,ROUND(1440*(AC103*AU103+AD103*AY103),0)/60,"")</f>
      </c>
      <c r="T103">
        <f>IF(AND(ISNUMBER(E103),ISNUMBER(F103)),IF(AND(F103&gt;E103,YEAR(E103)=2026,(F103-E103)*1440&lt;=1140),1,0),0)</f>
      </c>
      <c r="U103">
        <f>IF(T103=1,MATCH(INT(E103),'Parámetros'!$A$5:$A$7,1),"")</f>
      </c>
      <c r="V103">
        <f>IF(T103=1,INDEX('Parámetros'!$C$5:$C$7,U103)/24,"")</f>
      </c>
      <c r="W103">
        <f>IF(T103=1,ROUND((F103-E103)*1440,0),"")</f>
      </c>
      <c r="X103">
        <f>IF(T103=1,MIN(N(G103),W103),"")</f>
      </c>
      <c r="Y103">
        <f>IF(T103=1,E103+(INT(W103/2)-INT(X103/2))/1440,"")</f>
      </c>
      <c r="Z103">
        <f>IF(T103=1,Y103+X103/1440,"")</f>
      </c>
      <c r="AA103">
        <f>IF(T103=1,MIN(F103,IF(E103+V103&lt;=Y103,E103+V103,E103+V103+X103/1440)),"")</f>
      </c>
      <c r="AB103">
        <f>IF(T103=1,INT(E103)+1,"")</f>
      </c>
      <c r="AC103">
        <f>IF(T103=1,IF(OR(WEEKDAY(AB103-1)=1,COUNTIF('Festivos 2026'!$A$5:$A$40,AB103-1)&gt;0),1,0),"")</f>
      </c>
      <c r="AD103">
        <f>IF(T103=1,IF(OR(WEEKDAY(AB103)=1,COUNTIF('Festivos 2026'!$A$5:$A$40,AB103)&gt;0),1,0),"")</f>
      </c>
      <c r="AE103">
        <f>IF(T103=1,IF(Z103&lt;=AA103,1,0),"")</f>
      </c>
      <c r="AF103">
        <f>IF(T103=1,MAX(0,MIN(AA103,AB103)-E103),"")</f>
      </c>
      <c r="AG103">
        <f>IF(T103=1,MAX(0,MIN(MIN(AA103,AB103),(AB103-1)+6/24)-E103)+MAX(0,MIN(AA103,AB103)-MAX(E103,(AB103-1)+19/24)),"")</f>
      </c>
      <c r="AH103">
        <f>IF(T103=1,MAX(0,AA103-MAX(E103,AB103)),"")</f>
      </c>
      <c r="AI103">
        <f>IF(T103=1,MAX(0,MIN(AA103,AB103+6/24)-MAX(E103,AB103))+MAX(0,AA103-MAX(MAX(E103,AB103),AB103+19/24)),"")</f>
      </c>
      <c r="AJ103">
        <f>IF(T103=1,MAX(0,MIN(F103,AB103)-AA103),"")</f>
      </c>
      <c r="AK103">
        <f>IF(T103=1,MAX(0,MIN(MIN(F103,AB103),(AB103-1)+6/24)-AA103)+MAX(0,MIN(F103,AB103)-MAX(AA103,(AB103-1)+19/24)),"")</f>
      </c>
      <c r="AL103">
        <f>IF(T103=1,MAX(0,F103-MAX(AA103,AB103)),"")</f>
      </c>
      <c r="AM103">
        <f>IF(T103=1,MAX(0,MIN(F103,AB103+6/24)-MAX(AA103,AB103))+MAX(0,F103-MAX(MAX(AA103,AB103),AB103+19/24)),"")</f>
      </c>
      <c r="AN103">
        <f>IF(T103=1,MAX(0,MIN(Z103,AB103)-Y103),"")</f>
      </c>
      <c r="AO103">
        <f>IF(T103=1,MAX(0,MIN(MIN(Z103,AB103),(AB103-1)+6/24)-Y103)+MAX(0,MIN(Z103,AB103)-MAX(Y103,(AB103-1)+19/24)),"")</f>
      </c>
      <c r="AP103">
        <f>IF(T103=1,MAX(0,Z103-MAX(Y103,AB103)),"")</f>
      </c>
      <c r="AQ103">
        <f>IF(T103=1,MAX(0,MIN(Z103,AB103+6/24)-MAX(Y103,AB103))+MAX(0,Z103-MAX(MAX(Y103,AB103),AB103+19/24)),"")</f>
      </c>
      <c r="AR103">
        <f>IF(T103=1,(AF103-AG103)-AE103*(AN103-AO103),"")</f>
      </c>
      <c r="AS103">
        <f>IF(T103=1,AG103-AE103*AO103,"")</f>
      </c>
      <c r="AT103">
        <f>IF(T103=1,(AJ103-AK103)-(1-AE103)*(AN103-AO103),"")</f>
      </c>
      <c r="AU103">
        <f>IF(T103=1,AK103-(1-AE103)*AO103,"")</f>
      </c>
      <c r="AV103">
        <f>IF(T103=1,(AH103-AI103)-AE103*(AP103-AQ103),"")</f>
      </c>
      <c r="AW103">
        <f>IF(T103=1,AI103-AE103*AQ103,"")</f>
      </c>
      <c r="AX103">
        <f>IF(T103=1,(AL103-AM103)-(1-AE103)*(AP103-AQ103),"")</f>
      </c>
      <c r="AY103">
        <f>IF(T103=1,AM103-(1-AE103)*AQ103,"")</f>
      </c>
    </row>
    <row r="104" spans="1:51" x14ac:dyDescent="0.25">
      <c r="A104" s="15"/>
      <c r="B104" s="15"/>
      <c r="C104" s="16"/>
      <c r="D104" s="11">
        <f>IF(J104="","",J104*(K104*INDEX('Parámetros'!$E$5:$E$7,U104)+L104*INDEX('Parámetros'!$F$5:$F$7,U104)+M104*INDEX('Parámetros'!$G$5:$G$7,U104)+N104*INDEX('Parámetros'!$H$5:$H$7,U104)+O104*INDEX('Parámetros'!$I$5:$I$7,U104)+P104*INDEX('Parámetros'!$J$5:$J$7,U104)+Q104*INDEX('Parámetros'!$K$5:$K$7,U104)+R104*INDEX('Parámetros'!$L$5:$L$7,U104)+S104*INDEX('Parámetros'!$M$5:$M$7,U104)))</f>
      </c>
      <c r="E104" s="17"/>
      <c r="F104" s="17"/>
      <c r="G104" s="15"/>
      <c r="H104" s="15"/>
      <c r="I104" s="13">
        <f>IF(AND(E104="",F104=""),"",IF(T104=1,(W104-X104)/60,"Revisa entrada y salida"))</f>
      </c>
      <c r="J104" s="14">
        <f>IF(OR(T104&lt;&gt;1,C104=""),"",C104/INDEX('Parámetros'!$D$5:$D$7,U104))</f>
      </c>
      <c r="K104" s="13">
        <f>IF(T104=1,ROUND(1440*((1-AC104)*AT104+(1-AD104)*AX104),0)/60,"")</f>
      </c>
      <c r="L104" s="13">
        <f>IF(T104=1,ROUND(1440*((1-AC104)*AU104+(1-AD104)*AY104),0)/60,"")</f>
      </c>
      <c r="M104" s="13">
        <f>IF(T104=1,ROUND(1440*((1-AC104)*AS104+(1-AD104)*AW104),0)/60,"")</f>
      </c>
      <c r="N104" s="13">
        <f>IF(T104=1,ROUND(1440*(IF(OR(H104="Sí",H104="Si",AC104=0),AC104*AR104+AD104*AV104,0)),0)/60,"")</f>
      </c>
      <c r="O104" s="13">
        <f>IF(T104=1,ROUND(1440*(IF(OR(H104="Sí",H104="Si",AC104=0),0,AC104*AR104+AD104*AV104)),0)/60,"")</f>
      </c>
      <c r="P104" s="13">
        <f>IF(T104=1,ROUND(1440*(IF(OR(H104="Sí",H104="Si",AC104=0),AC104*AS104+AD104*AW104,0)),0)/60,"")</f>
      </c>
      <c r="Q104" s="13">
        <f>IF(T104=1,ROUND(1440*(IF(OR(H104="Sí",H104="Si",AC104=0),0,AC104*AS104+AD104*AW104)),0)/60,"")</f>
      </c>
      <c r="R104" s="13">
        <f>IF(T104=1,ROUND(1440*(AC104*AT104+AD104*AX104),0)/60,"")</f>
      </c>
      <c r="S104" s="13">
        <f>IF(T104=1,ROUND(1440*(AC104*AU104+AD104*AY104),0)/60,"")</f>
      </c>
      <c r="T104">
        <f>IF(AND(ISNUMBER(E104),ISNUMBER(F104)),IF(AND(F104&gt;E104,YEAR(E104)=2026,(F104-E104)*1440&lt;=1140),1,0),0)</f>
      </c>
      <c r="U104">
        <f>IF(T104=1,MATCH(INT(E104),'Parámetros'!$A$5:$A$7,1),"")</f>
      </c>
      <c r="V104">
        <f>IF(T104=1,INDEX('Parámetros'!$C$5:$C$7,U104)/24,"")</f>
      </c>
      <c r="W104">
        <f>IF(T104=1,ROUND((F104-E104)*1440,0),"")</f>
      </c>
      <c r="X104">
        <f>IF(T104=1,MIN(N(G104),W104),"")</f>
      </c>
      <c r="Y104">
        <f>IF(T104=1,E104+(INT(W104/2)-INT(X104/2))/1440,"")</f>
      </c>
      <c r="Z104">
        <f>IF(T104=1,Y104+X104/1440,"")</f>
      </c>
      <c r="AA104">
        <f>IF(T104=1,MIN(F104,IF(E104+V104&lt;=Y104,E104+V104,E104+V104+X104/1440)),"")</f>
      </c>
      <c r="AB104">
        <f>IF(T104=1,INT(E104)+1,"")</f>
      </c>
      <c r="AC104">
        <f>IF(T104=1,IF(OR(WEEKDAY(AB104-1)=1,COUNTIF('Festivos 2026'!$A$5:$A$40,AB104-1)&gt;0),1,0),"")</f>
      </c>
      <c r="AD104">
        <f>IF(T104=1,IF(OR(WEEKDAY(AB104)=1,COUNTIF('Festivos 2026'!$A$5:$A$40,AB104)&gt;0),1,0),"")</f>
      </c>
      <c r="AE104">
        <f>IF(T104=1,IF(Z104&lt;=AA104,1,0),"")</f>
      </c>
      <c r="AF104">
        <f>IF(T104=1,MAX(0,MIN(AA104,AB104)-E104),"")</f>
      </c>
      <c r="AG104">
        <f>IF(T104=1,MAX(0,MIN(MIN(AA104,AB104),(AB104-1)+6/24)-E104)+MAX(0,MIN(AA104,AB104)-MAX(E104,(AB104-1)+19/24)),"")</f>
      </c>
      <c r="AH104">
        <f>IF(T104=1,MAX(0,AA104-MAX(E104,AB104)),"")</f>
      </c>
      <c r="AI104">
        <f>IF(T104=1,MAX(0,MIN(AA104,AB104+6/24)-MAX(E104,AB104))+MAX(0,AA104-MAX(MAX(E104,AB104),AB104+19/24)),"")</f>
      </c>
      <c r="AJ104">
        <f>IF(T104=1,MAX(0,MIN(F104,AB104)-AA104),"")</f>
      </c>
      <c r="AK104">
        <f>IF(T104=1,MAX(0,MIN(MIN(F104,AB104),(AB104-1)+6/24)-AA104)+MAX(0,MIN(F104,AB104)-MAX(AA104,(AB104-1)+19/24)),"")</f>
      </c>
      <c r="AL104">
        <f>IF(T104=1,MAX(0,F104-MAX(AA104,AB104)),"")</f>
      </c>
      <c r="AM104">
        <f>IF(T104=1,MAX(0,MIN(F104,AB104+6/24)-MAX(AA104,AB104))+MAX(0,F104-MAX(MAX(AA104,AB104),AB104+19/24)),"")</f>
      </c>
      <c r="AN104">
        <f>IF(T104=1,MAX(0,MIN(Z104,AB104)-Y104),"")</f>
      </c>
      <c r="AO104">
        <f>IF(T104=1,MAX(0,MIN(MIN(Z104,AB104),(AB104-1)+6/24)-Y104)+MAX(0,MIN(Z104,AB104)-MAX(Y104,(AB104-1)+19/24)),"")</f>
      </c>
      <c r="AP104">
        <f>IF(T104=1,MAX(0,Z104-MAX(Y104,AB104)),"")</f>
      </c>
      <c r="AQ104">
        <f>IF(T104=1,MAX(0,MIN(Z104,AB104+6/24)-MAX(Y104,AB104))+MAX(0,Z104-MAX(MAX(Y104,AB104),AB104+19/24)),"")</f>
      </c>
      <c r="AR104">
        <f>IF(T104=1,(AF104-AG104)-AE104*(AN104-AO104),"")</f>
      </c>
      <c r="AS104">
        <f>IF(T104=1,AG104-AE104*AO104,"")</f>
      </c>
      <c r="AT104">
        <f>IF(T104=1,(AJ104-AK104)-(1-AE104)*(AN104-AO104),"")</f>
      </c>
      <c r="AU104">
        <f>IF(T104=1,AK104-(1-AE104)*AO104,"")</f>
      </c>
      <c r="AV104">
        <f>IF(T104=1,(AH104-AI104)-AE104*(AP104-AQ104),"")</f>
      </c>
      <c r="AW104">
        <f>IF(T104=1,AI104-AE104*AQ104,"")</f>
      </c>
      <c r="AX104">
        <f>IF(T104=1,(AL104-AM104)-(1-AE104)*(AP104-AQ104),"")</f>
      </c>
      <c r="AY104">
        <f>IF(T104=1,AM104-(1-AE104)*AQ104,"")</f>
      </c>
    </row>
    <row r="105" spans="1:51" x14ac:dyDescent="0.25">
      <c r="A105" s="15"/>
      <c r="B105" s="15"/>
      <c r="C105" s="16"/>
      <c r="D105" s="11">
        <f>IF(J105="","",J105*(K105*INDEX('Parámetros'!$E$5:$E$7,U105)+L105*INDEX('Parámetros'!$F$5:$F$7,U105)+M105*INDEX('Parámetros'!$G$5:$G$7,U105)+N105*INDEX('Parámetros'!$H$5:$H$7,U105)+O105*INDEX('Parámetros'!$I$5:$I$7,U105)+P105*INDEX('Parámetros'!$J$5:$J$7,U105)+Q105*INDEX('Parámetros'!$K$5:$K$7,U105)+R105*INDEX('Parámetros'!$L$5:$L$7,U105)+S105*INDEX('Parámetros'!$M$5:$M$7,U105)))</f>
      </c>
      <c r="E105" s="17"/>
      <c r="F105" s="17"/>
      <c r="G105" s="15"/>
      <c r="H105" s="15"/>
      <c r="I105" s="13">
        <f>IF(AND(E105="",F105=""),"",IF(T105=1,(W105-X105)/60,"Revisa entrada y salida"))</f>
      </c>
      <c r="J105" s="14">
        <f>IF(OR(T105&lt;&gt;1,C105=""),"",C105/INDEX('Parámetros'!$D$5:$D$7,U105))</f>
      </c>
      <c r="K105" s="13">
        <f>IF(T105=1,ROUND(1440*((1-AC105)*AT105+(1-AD105)*AX105),0)/60,"")</f>
      </c>
      <c r="L105" s="13">
        <f>IF(T105=1,ROUND(1440*((1-AC105)*AU105+(1-AD105)*AY105),0)/60,"")</f>
      </c>
      <c r="M105" s="13">
        <f>IF(T105=1,ROUND(1440*((1-AC105)*AS105+(1-AD105)*AW105),0)/60,"")</f>
      </c>
      <c r="N105" s="13">
        <f>IF(T105=1,ROUND(1440*(IF(OR(H105="Sí",H105="Si",AC105=0),AC105*AR105+AD105*AV105,0)),0)/60,"")</f>
      </c>
      <c r="O105" s="13">
        <f>IF(T105=1,ROUND(1440*(IF(OR(H105="Sí",H105="Si",AC105=0),0,AC105*AR105+AD105*AV105)),0)/60,"")</f>
      </c>
      <c r="P105" s="13">
        <f>IF(T105=1,ROUND(1440*(IF(OR(H105="Sí",H105="Si",AC105=0),AC105*AS105+AD105*AW105,0)),0)/60,"")</f>
      </c>
      <c r="Q105" s="13">
        <f>IF(T105=1,ROUND(1440*(IF(OR(H105="Sí",H105="Si",AC105=0),0,AC105*AS105+AD105*AW105)),0)/60,"")</f>
      </c>
      <c r="R105" s="13">
        <f>IF(T105=1,ROUND(1440*(AC105*AT105+AD105*AX105),0)/60,"")</f>
      </c>
      <c r="S105" s="13">
        <f>IF(T105=1,ROUND(1440*(AC105*AU105+AD105*AY105),0)/60,"")</f>
      </c>
      <c r="T105">
        <f>IF(AND(ISNUMBER(E105),ISNUMBER(F105)),IF(AND(F105&gt;E105,YEAR(E105)=2026,(F105-E105)*1440&lt;=1140),1,0),0)</f>
      </c>
      <c r="U105">
        <f>IF(T105=1,MATCH(INT(E105),'Parámetros'!$A$5:$A$7,1),"")</f>
      </c>
      <c r="V105">
        <f>IF(T105=1,INDEX('Parámetros'!$C$5:$C$7,U105)/24,"")</f>
      </c>
      <c r="W105">
        <f>IF(T105=1,ROUND((F105-E105)*1440,0),"")</f>
      </c>
      <c r="X105">
        <f>IF(T105=1,MIN(N(G105),W105),"")</f>
      </c>
      <c r="Y105">
        <f>IF(T105=1,E105+(INT(W105/2)-INT(X105/2))/1440,"")</f>
      </c>
      <c r="Z105">
        <f>IF(T105=1,Y105+X105/1440,"")</f>
      </c>
      <c r="AA105">
        <f>IF(T105=1,MIN(F105,IF(E105+V105&lt;=Y105,E105+V105,E105+V105+X105/1440)),"")</f>
      </c>
      <c r="AB105">
        <f>IF(T105=1,INT(E105)+1,"")</f>
      </c>
      <c r="AC105">
        <f>IF(T105=1,IF(OR(WEEKDAY(AB105-1)=1,COUNTIF('Festivos 2026'!$A$5:$A$40,AB105-1)&gt;0),1,0),"")</f>
      </c>
      <c r="AD105">
        <f>IF(T105=1,IF(OR(WEEKDAY(AB105)=1,COUNTIF('Festivos 2026'!$A$5:$A$40,AB105)&gt;0),1,0),"")</f>
      </c>
      <c r="AE105">
        <f>IF(T105=1,IF(Z105&lt;=AA105,1,0),"")</f>
      </c>
      <c r="AF105">
        <f>IF(T105=1,MAX(0,MIN(AA105,AB105)-E105),"")</f>
      </c>
      <c r="AG105">
        <f>IF(T105=1,MAX(0,MIN(MIN(AA105,AB105),(AB105-1)+6/24)-E105)+MAX(0,MIN(AA105,AB105)-MAX(E105,(AB105-1)+19/24)),"")</f>
      </c>
      <c r="AH105">
        <f>IF(T105=1,MAX(0,AA105-MAX(E105,AB105)),"")</f>
      </c>
      <c r="AI105">
        <f>IF(T105=1,MAX(0,MIN(AA105,AB105+6/24)-MAX(E105,AB105))+MAX(0,AA105-MAX(MAX(E105,AB105),AB105+19/24)),"")</f>
      </c>
      <c r="AJ105">
        <f>IF(T105=1,MAX(0,MIN(F105,AB105)-AA105),"")</f>
      </c>
      <c r="AK105">
        <f>IF(T105=1,MAX(0,MIN(MIN(F105,AB105),(AB105-1)+6/24)-AA105)+MAX(0,MIN(F105,AB105)-MAX(AA105,(AB105-1)+19/24)),"")</f>
      </c>
      <c r="AL105">
        <f>IF(T105=1,MAX(0,F105-MAX(AA105,AB105)),"")</f>
      </c>
      <c r="AM105">
        <f>IF(T105=1,MAX(0,MIN(F105,AB105+6/24)-MAX(AA105,AB105))+MAX(0,F105-MAX(MAX(AA105,AB105),AB105+19/24)),"")</f>
      </c>
      <c r="AN105">
        <f>IF(T105=1,MAX(0,MIN(Z105,AB105)-Y105),"")</f>
      </c>
      <c r="AO105">
        <f>IF(T105=1,MAX(0,MIN(MIN(Z105,AB105),(AB105-1)+6/24)-Y105)+MAX(0,MIN(Z105,AB105)-MAX(Y105,(AB105-1)+19/24)),"")</f>
      </c>
      <c r="AP105">
        <f>IF(T105=1,MAX(0,Z105-MAX(Y105,AB105)),"")</f>
      </c>
      <c r="AQ105">
        <f>IF(T105=1,MAX(0,MIN(Z105,AB105+6/24)-MAX(Y105,AB105))+MAX(0,Z105-MAX(MAX(Y105,AB105),AB105+19/24)),"")</f>
      </c>
      <c r="AR105">
        <f>IF(T105=1,(AF105-AG105)-AE105*(AN105-AO105),"")</f>
      </c>
      <c r="AS105">
        <f>IF(T105=1,AG105-AE105*AO105,"")</f>
      </c>
      <c r="AT105">
        <f>IF(T105=1,(AJ105-AK105)-(1-AE105)*(AN105-AO105),"")</f>
      </c>
      <c r="AU105">
        <f>IF(T105=1,AK105-(1-AE105)*AO105,"")</f>
      </c>
      <c r="AV105">
        <f>IF(T105=1,(AH105-AI105)-AE105*(AP105-AQ105),"")</f>
      </c>
      <c r="AW105">
        <f>IF(T105=1,AI105-AE105*AQ105,"")</f>
      </c>
      <c r="AX105">
        <f>IF(T105=1,(AL105-AM105)-(1-AE105)*(AP105-AQ105),"")</f>
      </c>
      <c r="AY105">
        <f>IF(T105=1,AM105-(1-AE105)*AQ105,"")</f>
      </c>
    </row>
    <row r="106" spans="1:51" x14ac:dyDescent="0.25">
      <c r="A106" s="15"/>
      <c r="B106" s="15"/>
      <c r="C106" s="16"/>
      <c r="D106" s="11">
        <f>IF(J106="","",J106*(K106*INDEX('Parámetros'!$E$5:$E$7,U106)+L106*INDEX('Parámetros'!$F$5:$F$7,U106)+M106*INDEX('Parámetros'!$G$5:$G$7,U106)+N106*INDEX('Parámetros'!$H$5:$H$7,U106)+O106*INDEX('Parámetros'!$I$5:$I$7,U106)+P106*INDEX('Parámetros'!$J$5:$J$7,U106)+Q106*INDEX('Parámetros'!$K$5:$K$7,U106)+R106*INDEX('Parámetros'!$L$5:$L$7,U106)+S106*INDEX('Parámetros'!$M$5:$M$7,U106)))</f>
      </c>
      <c r="E106" s="17"/>
      <c r="F106" s="17"/>
      <c r="G106" s="15"/>
      <c r="H106" s="15"/>
      <c r="I106" s="13">
        <f>IF(AND(E106="",F106=""),"",IF(T106=1,(W106-X106)/60,"Revisa entrada y salida"))</f>
      </c>
      <c r="J106" s="14">
        <f>IF(OR(T106&lt;&gt;1,C106=""),"",C106/INDEX('Parámetros'!$D$5:$D$7,U106))</f>
      </c>
      <c r="K106" s="13">
        <f>IF(T106=1,ROUND(1440*((1-AC106)*AT106+(1-AD106)*AX106),0)/60,"")</f>
      </c>
      <c r="L106" s="13">
        <f>IF(T106=1,ROUND(1440*((1-AC106)*AU106+(1-AD106)*AY106),0)/60,"")</f>
      </c>
      <c r="M106" s="13">
        <f>IF(T106=1,ROUND(1440*((1-AC106)*AS106+(1-AD106)*AW106),0)/60,"")</f>
      </c>
      <c r="N106" s="13">
        <f>IF(T106=1,ROUND(1440*(IF(OR(H106="Sí",H106="Si",AC106=0),AC106*AR106+AD106*AV106,0)),0)/60,"")</f>
      </c>
      <c r="O106" s="13">
        <f>IF(T106=1,ROUND(1440*(IF(OR(H106="Sí",H106="Si",AC106=0),0,AC106*AR106+AD106*AV106)),0)/60,"")</f>
      </c>
      <c r="P106" s="13">
        <f>IF(T106=1,ROUND(1440*(IF(OR(H106="Sí",H106="Si",AC106=0),AC106*AS106+AD106*AW106,0)),0)/60,"")</f>
      </c>
      <c r="Q106" s="13">
        <f>IF(T106=1,ROUND(1440*(IF(OR(H106="Sí",H106="Si",AC106=0),0,AC106*AS106+AD106*AW106)),0)/60,"")</f>
      </c>
      <c r="R106" s="13">
        <f>IF(T106=1,ROUND(1440*(AC106*AT106+AD106*AX106),0)/60,"")</f>
      </c>
      <c r="S106" s="13">
        <f>IF(T106=1,ROUND(1440*(AC106*AU106+AD106*AY106),0)/60,"")</f>
      </c>
      <c r="T106">
        <f>IF(AND(ISNUMBER(E106),ISNUMBER(F106)),IF(AND(F106&gt;E106,YEAR(E106)=2026,(F106-E106)*1440&lt;=1140),1,0),0)</f>
      </c>
      <c r="U106">
        <f>IF(T106=1,MATCH(INT(E106),'Parámetros'!$A$5:$A$7,1),"")</f>
      </c>
      <c r="V106">
        <f>IF(T106=1,INDEX('Parámetros'!$C$5:$C$7,U106)/24,"")</f>
      </c>
      <c r="W106">
        <f>IF(T106=1,ROUND((F106-E106)*1440,0),"")</f>
      </c>
      <c r="X106">
        <f>IF(T106=1,MIN(N(G106),W106),"")</f>
      </c>
      <c r="Y106">
        <f>IF(T106=1,E106+(INT(W106/2)-INT(X106/2))/1440,"")</f>
      </c>
      <c r="Z106">
        <f>IF(T106=1,Y106+X106/1440,"")</f>
      </c>
      <c r="AA106">
        <f>IF(T106=1,MIN(F106,IF(E106+V106&lt;=Y106,E106+V106,E106+V106+X106/1440)),"")</f>
      </c>
      <c r="AB106">
        <f>IF(T106=1,INT(E106)+1,"")</f>
      </c>
      <c r="AC106">
        <f>IF(T106=1,IF(OR(WEEKDAY(AB106-1)=1,COUNTIF('Festivos 2026'!$A$5:$A$40,AB106-1)&gt;0),1,0),"")</f>
      </c>
      <c r="AD106">
        <f>IF(T106=1,IF(OR(WEEKDAY(AB106)=1,COUNTIF('Festivos 2026'!$A$5:$A$40,AB106)&gt;0),1,0),"")</f>
      </c>
      <c r="AE106">
        <f>IF(T106=1,IF(Z106&lt;=AA106,1,0),"")</f>
      </c>
      <c r="AF106">
        <f>IF(T106=1,MAX(0,MIN(AA106,AB106)-E106),"")</f>
      </c>
      <c r="AG106">
        <f>IF(T106=1,MAX(0,MIN(MIN(AA106,AB106),(AB106-1)+6/24)-E106)+MAX(0,MIN(AA106,AB106)-MAX(E106,(AB106-1)+19/24)),"")</f>
      </c>
      <c r="AH106">
        <f>IF(T106=1,MAX(0,AA106-MAX(E106,AB106)),"")</f>
      </c>
      <c r="AI106">
        <f>IF(T106=1,MAX(0,MIN(AA106,AB106+6/24)-MAX(E106,AB106))+MAX(0,AA106-MAX(MAX(E106,AB106),AB106+19/24)),"")</f>
      </c>
      <c r="AJ106">
        <f>IF(T106=1,MAX(0,MIN(F106,AB106)-AA106),"")</f>
      </c>
      <c r="AK106">
        <f>IF(T106=1,MAX(0,MIN(MIN(F106,AB106),(AB106-1)+6/24)-AA106)+MAX(0,MIN(F106,AB106)-MAX(AA106,(AB106-1)+19/24)),"")</f>
      </c>
      <c r="AL106">
        <f>IF(T106=1,MAX(0,F106-MAX(AA106,AB106)),"")</f>
      </c>
      <c r="AM106">
        <f>IF(T106=1,MAX(0,MIN(F106,AB106+6/24)-MAX(AA106,AB106))+MAX(0,F106-MAX(MAX(AA106,AB106),AB106+19/24)),"")</f>
      </c>
      <c r="AN106">
        <f>IF(T106=1,MAX(0,MIN(Z106,AB106)-Y106),"")</f>
      </c>
      <c r="AO106">
        <f>IF(T106=1,MAX(0,MIN(MIN(Z106,AB106),(AB106-1)+6/24)-Y106)+MAX(0,MIN(Z106,AB106)-MAX(Y106,(AB106-1)+19/24)),"")</f>
      </c>
      <c r="AP106">
        <f>IF(T106=1,MAX(0,Z106-MAX(Y106,AB106)),"")</f>
      </c>
      <c r="AQ106">
        <f>IF(T106=1,MAX(0,MIN(Z106,AB106+6/24)-MAX(Y106,AB106))+MAX(0,Z106-MAX(MAX(Y106,AB106),AB106+19/24)),"")</f>
      </c>
      <c r="AR106">
        <f>IF(T106=1,(AF106-AG106)-AE106*(AN106-AO106),"")</f>
      </c>
      <c r="AS106">
        <f>IF(T106=1,AG106-AE106*AO106,"")</f>
      </c>
      <c r="AT106">
        <f>IF(T106=1,(AJ106-AK106)-(1-AE106)*(AN106-AO106),"")</f>
      </c>
      <c r="AU106">
        <f>IF(T106=1,AK106-(1-AE106)*AO106,"")</f>
      </c>
      <c r="AV106">
        <f>IF(T106=1,(AH106-AI106)-AE106*(AP106-AQ106),"")</f>
      </c>
      <c r="AW106">
        <f>IF(T106=1,AI106-AE106*AQ106,"")</f>
      </c>
      <c r="AX106">
        <f>IF(T106=1,(AL106-AM106)-(1-AE106)*(AP106-AQ106),"")</f>
      </c>
      <c r="AY106">
        <f>IF(T106=1,AM106-(1-AE106)*AQ106,"")</f>
      </c>
    </row>
    <row r="107" spans="1:51" x14ac:dyDescent="0.25">
      <c r="A107" s="15"/>
      <c r="B107" s="15"/>
      <c r="C107" s="16"/>
      <c r="D107" s="11">
        <f>IF(J107="","",J107*(K107*INDEX('Parámetros'!$E$5:$E$7,U107)+L107*INDEX('Parámetros'!$F$5:$F$7,U107)+M107*INDEX('Parámetros'!$G$5:$G$7,U107)+N107*INDEX('Parámetros'!$H$5:$H$7,U107)+O107*INDEX('Parámetros'!$I$5:$I$7,U107)+P107*INDEX('Parámetros'!$J$5:$J$7,U107)+Q107*INDEX('Parámetros'!$K$5:$K$7,U107)+R107*INDEX('Parámetros'!$L$5:$L$7,U107)+S107*INDEX('Parámetros'!$M$5:$M$7,U107)))</f>
      </c>
      <c r="E107" s="17"/>
      <c r="F107" s="17"/>
      <c r="G107" s="15"/>
      <c r="H107" s="15"/>
      <c r="I107" s="13">
        <f>IF(AND(E107="",F107=""),"",IF(T107=1,(W107-X107)/60,"Revisa entrada y salida"))</f>
      </c>
      <c r="J107" s="14">
        <f>IF(OR(T107&lt;&gt;1,C107=""),"",C107/INDEX('Parámetros'!$D$5:$D$7,U107))</f>
      </c>
      <c r="K107" s="13">
        <f>IF(T107=1,ROUND(1440*((1-AC107)*AT107+(1-AD107)*AX107),0)/60,"")</f>
      </c>
      <c r="L107" s="13">
        <f>IF(T107=1,ROUND(1440*((1-AC107)*AU107+(1-AD107)*AY107),0)/60,"")</f>
      </c>
      <c r="M107" s="13">
        <f>IF(T107=1,ROUND(1440*((1-AC107)*AS107+(1-AD107)*AW107),0)/60,"")</f>
      </c>
      <c r="N107" s="13">
        <f>IF(T107=1,ROUND(1440*(IF(OR(H107="Sí",H107="Si",AC107=0),AC107*AR107+AD107*AV107,0)),0)/60,"")</f>
      </c>
      <c r="O107" s="13">
        <f>IF(T107=1,ROUND(1440*(IF(OR(H107="Sí",H107="Si",AC107=0),0,AC107*AR107+AD107*AV107)),0)/60,"")</f>
      </c>
      <c r="P107" s="13">
        <f>IF(T107=1,ROUND(1440*(IF(OR(H107="Sí",H107="Si",AC107=0),AC107*AS107+AD107*AW107,0)),0)/60,"")</f>
      </c>
      <c r="Q107" s="13">
        <f>IF(T107=1,ROUND(1440*(IF(OR(H107="Sí",H107="Si",AC107=0),0,AC107*AS107+AD107*AW107)),0)/60,"")</f>
      </c>
      <c r="R107" s="13">
        <f>IF(T107=1,ROUND(1440*(AC107*AT107+AD107*AX107),0)/60,"")</f>
      </c>
      <c r="S107" s="13">
        <f>IF(T107=1,ROUND(1440*(AC107*AU107+AD107*AY107),0)/60,"")</f>
      </c>
      <c r="T107">
        <f>IF(AND(ISNUMBER(E107),ISNUMBER(F107)),IF(AND(F107&gt;E107,YEAR(E107)=2026,(F107-E107)*1440&lt;=1140),1,0),0)</f>
      </c>
      <c r="U107">
        <f>IF(T107=1,MATCH(INT(E107),'Parámetros'!$A$5:$A$7,1),"")</f>
      </c>
      <c r="V107">
        <f>IF(T107=1,INDEX('Parámetros'!$C$5:$C$7,U107)/24,"")</f>
      </c>
      <c r="W107">
        <f>IF(T107=1,ROUND((F107-E107)*1440,0),"")</f>
      </c>
      <c r="X107">
        <f>IF(T107=1,MIN(N(G107),W107),"")</f>
      </c>
      <c r="Y107">
        <f>IF(T107=1,E107+(INT(W107/2)-INT(X107/2))/1440,"")</f>
      </c>
      <c r="Z107">
        <f>IF(T107=1,Y107+X107/1440,"")</f>
      </c>
      <c r="AA107">
        <f>IF(T107=1,MIN(F107,IF(E107+V107&lt;=Y107,E107+V107,E107+V107+X107/1440)),"")</f>
      </c>
      <c r="AB107">
        <f>IF(T107=1,INT(E107)+1,"")</f>
      </c>
      <c r="AC107">
        <f>IF(T107=1,IF(OR(WEEKDAY(AB107-1)=1,COUNTIF('Festivos 2026'!$A$5:$A$40,AB107-1)&gt;0),1,0),"")</f>
      </c>
      <c r="AD107">
        <f>IF(T107=1,IF(OR(WEEKDAY(AB107)=1,COUNTIF('Festivos 2026'!$A$5:$A$40,AB107)&gt;0),1,0),"")</f>
      </c>
      <c r="AE107">
        <f>IF(T107=1,IF(Z107&lt;=AA107,1,0),"")</f>
      </c>
      <c r="AF107">
        <f>IF(T107=1,MAX(0,MIN(AA107,AB107)-E107),"")</f>
      </c>
      <c r="AG107">
        <f>IF(T107=1,MAX(0,MIN(MIN(AA107,AB107),(AB107-1)+6/24)-E107)+MAX(0,MIN(AA107,AB107)-MAX(E107,(AB107-1)+19/24)),"")</f>
      </c>
      <c r="AH107">
        <f>IF(T107=1,MAX(0,AA107-MAX(E107,AB107)),"")</f>
      </c>
      <c r="AI107">
        <f>IF(T107=1,MAX(0,MIN(AA107,AB107+6/24)-MAX(E107,AB107))+MAX(0,AA107-MAX(MAX(E107,AB107),AB107+19/24)),"")</f>
      </c>
      <c r="AJ107">
        <f>IF(T107=1,MAX(0,MIN(F107,AB107)-AA107),"")</f>
      </c>
      <c r="AK107">
        <f>IF(T107=1,MAX(0,MIN(MIN(F107,AB107),(AB107-1)+6/24)-AA107)+MAX(0,MIN(F107,AB107)-MAX(AA107,(AB107-1)+19/24)),"")</f>
      </c>
      <c r="AL107">
        <f>IF(T107=1,MAX(0,F107-MAX(AA107,AB107)),"")</f>
      </c>
      <c r="AM107">
        <f>IF(T107=1,MAX(0,MIN(F107,AB107+6/24)-MAX(AA107,AB107))+MAX(0,F107-MAX(MAX(AA107,AB107),AB107+19/24)),"")</f>
      </c>
      <c r="AN107">
        <f>IF(T107=1,MAX(0,MIN(Z107,AB107)-Y107),"")</f>
      </c>
      <c r="AO107">
        <f>IF(T107=1,MAX(0,MIN(MIN(Z107,AB107),(AB107-1)+6/24)-Y107)+MAX(0,MIN(Z107,AB107)-MAX(Y107,(AB107-1)+19/24)),"")</f>
      </c>
      <c r="AP107">
        <f>IF(T107=1,MAX(0,Z107-MAX(Y107,AB107)),"")</f>
      </c>
      <c r="AQ107">
        <f>IF(T107=1,MAX(0,MIN(Z107,AB107+6/24)-MAX(Y107,AB107))+MAX(0,Z107-MAX(MAX(Y107,AB107),AB107+19/24)),"")</f>
      </c>
      <c r="AR107">
        <f>IF(T107=1,(AF107-AG107)-AE107*(AN107-AO107),"")</f>
      </c>
      <c r="AS107">
        <f>IF(T107=1,AG107-AE107*AO107,"")</f>
      </c>
      <c r="AT107">
        <f>IF(T107=1,(AJ107-AK107)-(1-AE107)*(AN107-AO107),"")</f>
      </c>
      <c r="AU107">
        <f>IF(T107=1,AK107-(1-AE107)*AO107,"")</f>
      </c>
      <c r="AV107">
        <f>IF(T107=1,(AH107-AI107)-AE107*(AP107-AQ107),"")</f>
      </c>
      <c r="AW107">
        <f>IF(T107=1,AI107-AE107*AQ107,"")</f>
      </c>
      <c r="AX107">
        <f>IF(T107=1,(AL107-AM107)-(1-AE107)*(AP107-AQ107),"")</f>
      </c>
      <c r="AY107">
        <f>IF(T107=1,AM107-(1-AE107)*AQ107,"")</f>
      </c>
    </row>
    <row r="108" spans="1:51" x14ac:dyDescent="0.25">
      <c r="A108" s="15"/>
      <c r="B108" s="15"/>
      <c r="C108" s="16"/>
      <c r="D108" s="11">
        <f>IF(J108="","",J108*(K108*INDEX('Parámetros'!$E$5:$E$7,U108)+L108*INDEX('Parámetros'!$F$5:$F$7,U108)+M108*INDEX('Parámetros'!$G$5:$G$7,U108)+N108*INDEX('Parámetros'!$H$5:$H$7,U108)+O108*INDEX('Parámetros'!$I$5:$I$7,U108)+P108*INDEX('Parámetros'!$J$5:$J$7,U108)+Q108*INDEX('Parámetros'!$K$5:$K$7,U108)+R108*INDEX('Parámetros'!$L$5:$L$7,U108)+S108*INDEX('Parámetros'!$M$5:$M$7,U108)))</f>
      </c>
      <c r="E108" s="17"/>
      <c r="F108" s="17"/>
      <c r="G108" s="15"/>
      <c r="H108" s="15"/>
      <c r="I108" s="13">
        <f>IF(AND(E108="",F108=""),"",IF(T108=1,(W108-X108)/60,"Revisa entrada y salida"))</f>
      </c>
      <c r="J108" s="14">
        <f>IF(OR(T108&lt;&gt;1,C108=""),"",C108/INDEX('Parámetros'!$D$5:$D$7,U108))</f>
      </c>
      <c r="K108" s="13">
        <f>IF(T108=1,ROUND(1440*((1-AC108)*AT108+(1-AD108)*AX108),0)/60,"")</f>
      </c>
      <c r="L108" s="13">
        <f>IF(T108=1,ROUND(1440*((1-AC108)*AU108+(1-AD108)*AY108),0)/60,"")</f>
      </c>
      <c r="M108" s="13">
        <f>IF(T108=1,ROUND(1440*((1-AC108)*AS108+(1-AD108)*AW108),0)/60,"")</f>
      </c>
      <c r="N108" s="13">
        <f>IF(T108=1,ROUND(1440*(IF(OR(H108="Sí",H108="Si",AC108=0),AC108*AR108+AD108*AV108,0)),0)/60,"")</f>
      </c>
      <c r="O108" s="13">
        <f>IF(T108=1,ROUND(1440*(IF(OR(H108="Sí",H108="Si",AC108=0),0,AC108*AR108+AD108*AV108)),0)/60,"")</f>
      </c>
      <c r="P108" s="13">
        <f>IF(T108=1,ROUND(1440*(IF(OR(H108="Sí",H108="Si",AC108=0),AC108*AS108+AD108*AW108,0)),0)/60,"")</f>
      </c>
      <c r="Q108" s="13">
        <f>IF(T108=1,ROUND(1440*(IF(OR(H108="Sí",H108="Si",AC108=0),0,AC108*AS108+AD108*AW108)),0)/60,"")</f>
      </c>
      <c r="R108" s="13">
        <f>IF(T108=1,ROUND(1440*(AC108*AT108+AD108*AX108),0)/60,"")</f>
      </c>
      <c r="S108" s="13">
        <f>IF(T108=1,ROUND(1440*(AC108*AU108+AD108*AY108),0)/60,"")</f>
      </c>
      <c r="T108">
        <f>IF(AND(ISNUMBER(E108),ISNUMBER(F108)),IF(AND(F108&gt;E108,YEAR(E108)=2026,(F108-E108)*1440&lt;=1140),1,0),0)</f>
      </c>
      <c r="U108">
        <f>IF(T108=1,MATCH(INT(E108),'Parámetros'!$A$5:$A$7,1),"")</f>
      </c>
      <c r="V108">
        <f>IF(T108=1,INDEX('Parámetros'!$C$5:$C$7,U108)/24,"")</f>
      </c>
      <c r="W108">
        <f>IF(T108=1,ROUND((F108-E108)*1440,0),"")</f>
      </c>
      <c r="X108">
        <f>IF(T108=1,MIN(N(G108),W108),"")</f>
      </c>
      <c r="Y108">
        <f>IF(T108=1,E108+(INT(W108/2)-INT(X108/2))/1440,"")</f>
      </c>
      <c r="Z108">
        <f>IF(T108=1,Y108+X108/1440,"")</f>
      </c>
      <c r="AA108">
        <f>IF(T108=1,MIN(F108,IF(E108+V108&lt;=Y108,E108+V108,E108+V108+X108/1440)),"")</f>
      </c>
      <c r="AB108">
        <f>IF(T108=1,INT(E108)+1,"")</f>
      </c>
      <c r="AC108">
        <f>IF(T108=1,IF(OR(WEEKDAY(AB108-1)=1,COUNTIF('Festivos 2026'!$A$5:$A$40,AB108-1)&gt;0),1,0),"")</f>
      </c>
      <c r="AD108">
        <f>IF(T108=1,IF(OR(WEEKDAY(AB108)=1,COUNTIF('Festivos 2026'!$A$5:$A$40,AB108)&gt;0),1,0),"")</f>
      </c>
      <c r="AE108">
        <f>IF(T108=1,IF(Z108&lt;=AA108,1,0),"")</f>
      </c>
      <c r="AF108">
        <f>IF(T108=1,MAX(0,MIN(AA108,AB108)-E108),"")</f>
      </c>
      <c r="AG108">
        <f>IF(T108=1,MAX(0,MIN(MIN(AA108,AB108),(AB108-1)+6/24)-E108)+MAX(0,MIN(AA108,AB108)-MAX(E108,(AB108-1)+19/24)),"")</f>
      </c>
      <c r="AH108">
        <f>IF(T108=1,MAX(0,AA108-MAX(E108,AB108)),"")</f>
      </c>
      <c r="AI108">
        <f>IF(T108=1,MAX(0,MIN(AA108,AB108+6/24)-MAX(E108,AB108))+MAX(0,AA108-MAX(MAX(E108,AB108),AB108+19/24)),"")</f>
      </c>
      <c r="AJ108">
        <f>IF(T108=1,MAX(0,MIN(F108,AB108)-AA108),"")</f>
      </c>
      <c r="AK108">
        <f>IF(T108=1,MAX(0,MIN(MIN(F108,AB108),(AB108-1)+6/24)-AA108)+MAX(0,MIN(F108,AB108)-MAX(AA108,(AB108-1)+19/24)),"")</f>
      </c>
      <c r="AL108">
        <f>IF(T108=1,MAX(0,F108-MAX(AA108,AB108)),"")</f>
      </c>
      <c r="AM108">
        <f>IF(T108=1,MAX(0,MIN(F108,AB108+6/24)-MAX(AA108,AB108))+MAX(0,F108-MAX(MAX(AA108,AB108),AB108+19/24)),"")</f>
      </c>
      <c r="AN108">
        <f>IF(T108=1,MAX(0,MIN(Z108,AB108)-Y108),"")</f>
      </c>
      <c r="AO108">
        <f>IF(T108=1,MAX(0,MIN(MIN(Z108,AB108),(AB108-1)+6/24)-Y108)+MAX(0,MIN(Z108,AB108)-MAX(Y108,(AB108-1)+19/24)),"")</f>
      </c>
      <c r="AP108">
        <f>IF(T108=1,MAX(0,Z108-MAX(Y108,AB108)),"")</f>
      </c>
      <c r="AQ108">
        <f>IF(T108=1,MAX(0,MIN(Z108,AB108+6/24)-MAX(Y108,AB108))+MAX(0,Z108-MAX(MAX(Y108,AB108),AB108+19/24)),"")</f>
      </c>
      <c r="AR108">
        <f>IF(T108=1,(AF108-AG108)-AE108*(AN108-AO108),"")</f>
      </c>
      <c r="AS108">
        <f>IF(T108=1,AG108-AE108*AO108,"")</f>
      </c>
      <c r="AT108">
        <f>IF(T108=1,(AJ108-AK108)-(1-AE108)*(AN108-AO108),"")</f>
      </c>
      <c r="AU108">
        <f>IF(T108=1,AK108-(1-AE108)*AO108,"")</f>
      </c>
      <c r="AV108">
        <f>IF(T108=1,(AH108-AI108)-AE108*(AP108-AQ108),"")</f>
      </c>
      <c r="AW108">
        <f>IF(T108=1,AI108-AE108*AQ108,"")</f>
      </c>
      <c r="AX108">
        <f>IF(T108=1,(AL108-AM108)-(1-AE108)*(AP108-AQ108),"")</f>
      </c>
      <c r="AY108">
        <f>IF(T108=1,AM108-(1-AE108)*AQ108,"")</f>
      </c>
    </row>
    <row r="109" spans="1:51" x14ac:dyDescent="0.25">
      <c r="A109" s="15"/>
      <c r="B109" s="15"/>
      <c r="C109" s="16"/>
      <c r="D109" s="11">
        <f>IF(J109="","",J109*(K109*INDEX('Parámetros'!$E$5:$E$7,U109)+L109*INDEX('Parámetros'!$F$5:$F$7,U109)+M109*INDEX('Parámetros'!$G$5:$G$7,U109)+N109*INDEX('Parámetros'!$H$5:$H$7,U109)+O109*INDEX('Parámetros'!$I$5:$I$7,U109)+P109*INDEX('Parámetros'!$J$5:$J$7,U109)+Q109*INDEX('Parámetros'!$K$5:$K$7,U109)+R109*INDEX('Parámetros'!$L$5:$L$7,U109)+S109*INDEX('Parámetros'!$M$5:$M$7,U109)))</f>
      </c>
      <c r="E109" s="17"/>
      <c r="F109" s="17"/>
      <c r="G109" s="15"/>
      <c r="H109" s="15"/>
      <c r="I109" s="13">
        <f>IF(AND(E109="",F109=""),"",IF(T109=1,(W109-X109)/60,"Revisa entrada y salida"))</f>
      </c>
      <c r="J109" s="14">
        <f>IF(OR(T109&lt;&gt;1,C109=""),"",C109/INDEX('Parámetros'!$D$5:$D$7,U109))</f>
      </c>
      <c r="K109" s="13">
        <f>IF(T109=1,ROUND(1440*((1-AC109)*AT109+(1-AD109)*AX109),0)/60,"")</f>
      </c>
      <c r="L109" s="13">
        <f>IF(T109=1,ROUND(1440*((1-AC109)*AU109+(1-AD109)*AY109),0)/60,"")</f>
      </c>
      <c r="M109" s="13">
        <f>IF(T109=1,ROUND(1440*((1-AC109)*AS109+(1-AD109)*AW109),0)/60,"")</f>
      </c>
      <c r="N109" s="13">
        <f>IF(T109=1,ROUND(1440*(IF(OR(H109="Sí",H109="Si",AC109=0),AC109*AR109+AD109*AV109,0)),0)/60,"")</f>
      </c>
      <c r="O109" s="13">
        <f>IF(T109=1,ROUND(1440*(IF(OR(H109="Sí",H109="Si",AC109=0),0,AC109*AR109+AD109*AV109)),0)/60,"")</f>
      </c>
      <c r="P109" s="13">
        <f>IF(T109=1,ROUND(1440*(IF(OR(H109="Sí",H109="Si",AC109=0),AC109*AS109+AD109*AW109,0)),0)/60,"")</f>
      </c>
      <c r="Q109" s="13">
        <f>IF(T109=1,ROUND(1440*(IF(OR(H109="Sí",H109="Si",AC109=0),0,AC109*AS109+AD109*AW109)),0)/60,"")</f>
      </c>
      <c r="R109" s="13">
        <f>IF(T109=1,ROUND(1440*(AC109*AT109+AD109*AX109),0)/60,"")</f>
      </c>
      <c r="S109" s="13">
        <f>IF(T109=1,ROUND(1440*(AC109*AU109+AD109*AY109),0)/60,"")</f>
      </c>
      <c r="T109">
        <f>IF(AND(ISNUMBER(E109),ISNUMBER(F109)),IF(AND(F109&gt;E109,YEAR(E109)=2026,(F109-E109)*1440&lt;=1140),1,0),0)</f>
      </c>
      <c r="U109">
        <f>IF(T109=1,MATCH(INT(E109),'Parámetros'!$A$5:$A$7,1),"")</f>
      </c>
      <c r="V109">
        <f>IF(T109=1,INDEX('Parámetros'!$C$5:$C$7,U109)/24,"")</f>
      </c>
      <c r="W109">
        <f>IF(T109=1,ROUND((F109-E109)*1440,0),"")</f>
      </c>
      <c r="X109">
        <f>IF(T109=1,MIN(N(G109),W109),"")</f>
      </c>
      <c r="Y109">
        <f>IF(T109=1,E109+(INT(W109/2)-INT(X109/2))/1440,"")</f>
      </c>
      <c r="Z109">
        <f>IF(T109=1,Y109+X109/1440,"")</f>
      </c>
      <c r="AA109">
        <f>IF(T109=1,MIN(F109,IF(E109+V109&lt;=Y109,E109+V109,E109+V109+X109/1440)),"")</f>
      </c>
      <c r="AB109">
        <f>IF(T109=1,INT(E109)+1,"")</f>
      </c>
      <c r="AC109">
        <f>IF(T109=1,IF(OR(WEEKDAY(AB109-1)=1,COUNTIF('Festivos 2026'!$A$5:$A$40,AB109-1)&gt;0),1,0),"")</f>
      </c>
      <c r="AD109">
        <f>IF(T109=1,IF(OR(WEEKDAY(AB109)=1,COUNTIF('Festivos 2026'!$A$5:$A$40,AB109)&gt;0),1,0),"")</f>
      </c>
      <c r="AE109">
        <f>IF(T109=1,IF(Z109&lt;=AA109,1,0),"")</f>
      </c>
      <c r="AF109">
        <f>IF(T109=1,MAX(0,MIN(AA109,AB109)-E109),"")</f>
      </c>
      <c r="AG109">
        <f>IF(T109=1,MAX(0,MIN(MIN(AA109,AB109),(AB109-1)+6/24)-E109)+MAX(0,MIN(AA109,AB109)-MAX(E109,(AB109-1)+19/24)),"")</f>
      </c>
      <c r="AH109">
        <f>IF(T109=1,MAX(0,AA109-MAX(E109,AB109)),"")</f>
      </c>
      <c r="AI109">
        <f>IF(T109=1,MAX(0,MIN(AA109,AB109+6/24)-MAX(E109,AB109))+MAX(0,AA109-MAX(MAX(E109,AB109),AB109+19/24)),"")</f>
      </c>
      <c r="AJ109">
        <f>IF(T109=1,MAX(0,MIN(F109,AB109)-AA109),"")</f>
      </c>
      <c r="AK109">
        <f>IF(T109=1,MAX(0,MIN(MIN(F109,AB109),(AB109-1)+6/24)-AA109)+MAX(0,MIN(F109,AB109)-MAX(AA109,(AB109-1)+19/24)),"")</f>
      </c>
      <c r="AL109">
        <f>IF(T109=1,MAX(0,F109-MAX(AA109,AB109)),"")</f>
      </c>
      <c r="AM109">
        <f>IF(T109=1,MAX(0,MIN(F109,AB109+6/24)-MAX(AA109,AB109))+MAX(0,F109-MAX(MAX(AA109,AB109),AB109+19/24)),"")</f>
      </c>
      <c r="AN109">
        <f>IF(T109=1,MAX(0,MIN(Z109,AB109)-Y109),"")</f>
      </c>
      <c r="AO109">
        <f>IF(T109=1,MAX(0,MIN(MIN(Z109,AB109),(AB109-1)+6/24)-Y109)+MAX(0,MIN(Z109,AB109)-MAX(Y109,(AB109-1)+19/24)),"")</f>
      </c>
      <c r="AP109">
        <f>IF(T109=1,MAX(0,Z109-MAX(Y109,AB109)),"")</f>
      </c>
      <c r="AQ109">
        <f>IF(T109=1,MAX(0,MIN(Z109,AB109+6/24)-MAX(Y109,AB109))+MAX(0,Z109-MAX(MAX(Y109,AB109),AB109+19/24)),"")</f>
      </c>
      <c r="AR109">
        <f>IF(T109=1,(AF109-AG109)-AE109*(AN109-AO109),"")</f>
      </c>
      <c r="AS109">
        <f>IF(T109=1,AG109-AE109*AO109,"")</f>
      </c>
      <c r="AT109">
        <f>IF(T109=1,(AJ109-AK109)-(1-AE109)*(AN109-AO109),"")</f>
      </c>
      <c r="AU109">
        <f>IF(T109=1,AK109-(1-AE109)*AO109,"")</f>
      </c>
      <c r="AV109">
        <f>IF(T109=1,(AH109-AI109)-AE109*(AP109-AQ109),"")</f>
      </c>
      <c r="AW109">
        <f>IF(T109=1,AI109-AE109*AQ109,"")</f>
      </c>
      <c r="AX109">
        <f>IF(T109=1,(AL109-AM109)-(1-AE109)*(AP109-AQ109),"")</f>
      </c>
      <c r="AY109">
        <f>IF(T109=1,AM109-(1-AE109)*AQ109,"")</f>
      </c>
    </row>
    <row r="110" spans="1:51" x14ac:dyDescent="0.25">
      <c r="A110" s="15"/>
      <c r="B110" s="15"/>
      <c r="C110" s="16"/>
      <c r="D110" s="11">
        <f>IF(J110="","",J110*(K110*INDEX('Parámetros'!$E$5:$E$7,U110)+L110*INDEX('Parámetros'!$F$5:$F$7,U110)+M110*INDEX('Parámetros'!$G$5:$G$7,U110)+N110*INDEX('Parámetros'!$H$5:$H$7,U110)+O110*INDEX('Parámetros'!$I$5:$I$7,U110)+P110*INDEX('Parámetros'!$J$5:$J$7,U110)+Q110*INDEX('Parámetros'!$K$5:$K$7,U110)+R110*INDEX('Parámetros'!$L$5:$L$7,U110)+S110*INDEX('Parámetros'!$M$5:$M$7,U110)))</f>
      </c>
      <c r="E110" s="17"/>
      <c r="F110" s="17"/>
      <c r="G110" s="15"/>
      <c r="H110" s="15"/>
      <c r="I110" s="13">
        <f>IF(AND(E110="",F110=""),"",IF(T110=1,(W110-X110)/60,"Revisa entrada y salida"))</f>
      </c>
      <c r="J110" s="14">
        <f>IF(OR(T110&lt;&gt;1,C110=""),"",C110/INDEX('Parámetros'!$D$5:$D$7,U110))</f>
      </c>
      <c r="K110" s="13">
        <f>IF(T110=1,ROUND(1440*((1-AC110)*AT110+(1-AD110)*AX110),0)/60,"")</f>
      </c>
      <c r="L110" s="13">
        <f>IF(T110=1,ROUND(1440*((1-AC110)*AU110+(1-AD110)*AY110),0)/60,"")</f>
      </c>
      <c r="M110" s="13">
        <f>IF(T110=1,ROUND(1440*((1-AC110)*AS110+(1-AD110)*AW110),0)/60,"")</f>
      </c>
      <c r="N110" s="13">
        <f>IF(T110=1,ROUND(1440*(IF(OR(H110="Sí",H110="Si",AC110=0),AC110*AR110+AD110*AV110,0)),0)/60,"")</f>
      </c>
      <c r="O110" s="13">
        <f>IF(T110=1,ROUND(1440*(IF(OR(H110="Sí",H110="Si",AC110=0),0,AC110*AR110+AD110*AV110)),0)/60,"")</f>
      </c>
      <c r="P110" s="13">
        <f>IF(T110=1,ROUND(1440*(IF(OR(H110="Sí",H110="Si",AC110=0),AC110*AS110+AD110*AW110,0)),0)/60,"")</f>
      </c>
      <c r="Q110" s="13">
        <f>IF(T110=1,ROUND(1440*(IF(OR(H110="Sí",H110="Si",AC110=0),0,AC110*AS110+AD110*AW110)),0)/60,"")</f>
      </c>
      <c r="R110" s="13">
        <f>IF(T110=1,ROUND(1440*(AC110*AT110+AD110*AX110),0)/60,"")</f>
      </c>
      <c r="S110" s="13">
        <f>IF(T110=1,ROUND(1440*(AC110*AU110+AD110*AY110),0)/60,"")</f>
      </c>
      <c r="T110">
        <f>IF(AND(ISNUMBER(E110),ISNUMBER(F110)),IF(AND(F110&gt;E110,YEAR(E110)=2026,(F110-E110)*1440&lt;=1140),1,0),0)</f>
      </c>
      <c r="U110">
        <f>IF(T110=1,MATCH(INT(E110),'Parámetros'!$A$5:$A$7,1),"")</f>
      </c>
      <c r="V110">
        <f>IF(T110=1,INDEX('Parámetros'!$C$5:$C$7,U110)/24,"")</f>
      </c>
      <c r="W110">
        <f>IF(T110=1,ROUND((F110-E110)*1440,0),"")</f>
      </c>
      <c r="X110">
        <f>IF(T110=1,MIN(N(G110),W110),"")</f>
      </c>
      <c r="Y110">
        <f>IF(T110=1,E110+(INT(W110/2)-INT(X110/2))/1440,"")</f>
      </c>
      <c r="Z110">
        <f>IF(T110=1,Y110+X110/1440,"")</f>
      </c>
      <c r="AA110">
        <f>IF(T110=1,MIN(F110,IF(E110+V110&lt;=Y110,E110+V110,E110+V110+X110/1440)),"")</f>
      </c>
      <c r="AB110">
        <f>IF(T110=1,INT(E110)+1,"")</f>
      </c>
      <c r="AC110">
        <f>IF(T110=1,IF(OR(WEEKDAY(AB110-1)=1,COUNTIF('Festivos 2026'!$A$5:$A$40,AB110-1)&gt;0),1,0),"")</f>
      </c>
      <c r="AD110">
        <f>IF(T110=1,IF(OR(WEEKDAY(AB110)=1,COUNTIF('Festivos 2026'!$A$5:$A$40,AB110)&gt;0),1,0),"")</f>
      </c>
      <c r="AE110">
        <f>IF(T110=1,IF(Z110&lt;=AA110,1,0),"")</f>
      </c>
      <c r="AF110">
        <f>IF(T110=1,MAX(0,MIN(AA110,AB110)-E110),"")</f>
      </c>
      <c r="AG110">
        <f>IF(T110=1,MAX(0,MIN(MIN(AA110,AB110),(AB110-1)+6/24)-E110)+MAX(0,MIN(AA110,AB110)-MAX(E110,(AB110-1)+19/24)),"")</f>
      </c>
      <c r="AH110">
        <f>IF(T110=1,MAX(0,AA110-MAX(E110,AB110)),"")</f>
      </c>
      <c r="AI110">
        <f>IF(T110=1,MAX(0,MIN(AA110,AB110+6/24)-MAX(E110,AB110))+MAX(0,AA110-MAX(MAX(E110,AB110),AB110+19/24)),"")</f>
      </c>
      <c r="AJ110">
        <f>IF(T110=1,MAX(0,MIN(F110,AB110)-AA110),"")</f>
      </c>
      <c r="AK110">
        <f>IF(T110=1,MAX(0,MIN(MIN(F110,AB110),(AB110-1)+6/24)-AA110)+MAX(0,MIN(F110,AB110)-MAX(AA110,(AB110-1)+19/24)),"")</f>
      </c>
      <c r="AL110">
        <f>IF(T110=1,MAX(0,F110-MAX(AA110,AB110)),"")</f>
      </c>
      <c r="AM110">
        <f>IF(T110=1,MAX(0,MIN(F110,AB110+6/24)-MAX(AA110,AB110))+MAX(0,F110-MAX(MAX(AA110,AB110),AB110+19/24)),"")</f>
      </c>
      <c r="AN110">
        <f>IF(T110=1,MAX(0,MIN(Z110,AB110)-Y110),"")</f>
      </c>
      <c r="AO110">
        <f>IF(T110=1,MAX(0,MIN(MIN(Z110,AB110),(AB110-1)+6/24)-Y110)+MAX(0,MIN(Z110,AB110)-MAX(Y110,(AB110-1)+19/24)),"")</f>
      </c>
      <c r="AP110">
        <f>IF(T110=1,MAX(0,Z110-MAX(Y110,AB110)),"")</f>
      </c>
      <c r="AQ110">
        <f>IF(T110=1,MAX(0,MIN(Z110,AB110+6/24)-MAX(Y110,AB110))+MAX(0,Z110-MAX(MAX(Y110,AB110),AB110+19/24)),"")</f>
      </c>
      <c r="AR110">
        <f>IF(T110=1,(AF110-AG110)-AE110*(AN110-AO110),"")</f>
      </c>
      <c r="AS110">
        <f>IF(T110=1,AG110-AE110*AO110,"")</f>
      </c>
      <c r="AT110">
        <f>IF(T110=1,(AJ110-AK110)-(1-AE110)*(AN110-AO110),"")</f>
      </c>
      <c r="AU110">
        <f>IF(T110=1,AK110-(1-AE110)*AO110,"")</f>
      </c>
      <c r="AV110">
        <f>IF(T110=1,(AH110-AI110)-AE110*(AP110-AQ110),"")</f>
      </c>
      <c r="AW110">
        <f>IF(T110=1,AI110-AE110*AQ110,"")</f>
      </c>
      <c r="AX110">
        <f>IF(T110=1,(AL110-AM110)-(1-AE110)*(AP110-AQ110),"")</f>
      </c>
      <c r="AY110">
        <f>IF(T110=1,AM110-(1-AE110)*AQ110,"")</f>
      </c>
    </row>
    <row r="111" spans="1:51" x14ac:dyDescent="0.25">
      <c r="A111" s="15"/>
      <c r="B111" s="15"/>
      <c r="C111" s="16"/>
      <c r="D111" s="11">
        <f>IF(J111="","",J111*(K111*INDEX('Parámetros'!$E$5:$E$7,U111)+L111*INDEX('Parámetros'!$F$5:$F$7,U111)+M111*INDEX('Parámetros'!$G$5:$G$7,U111)+N111*INDEX('Parámetros'!$H$5:$H$7,U111)+O111*INDEX('Parámetros'!$I$5:$I$7,U111)+P111*INDEX('Parámetros'!$J$5:$J$7,U111)+Q111*INDEX('Parámetros'!$K$5:$K$7,U111)+R111*INDEX('Parámetros'!$L$5:$L$7,U111)+S111*INDEX('Parámetros'!$M$5:$M$7,U111)))</f>
      </c>
      <c r="E111" s="17"/>
      <c r="F111" s="17"/>
      <c r="G111" s="15"/>
      <c r="H111" s="15"/>
      <c r="I111" s="13">
        <f>IF(AND(E111="",F111=""),"",IF(T111=1,(W111-X111)/60,"Revisa entrada y salida"))</f>
      </c>
      <c r="J111" s="14">
        <f>IF(OR(T111&lt;&gt;1,C111=""),"",C111/INDEX('Parámetros'!$D$5:$D$7,U111))</f>
      </c>
      <c r="K111" s="13">
        <f>IF(T111=1,ROUND(1440*((1-AC111)*AT111+(1-AD111)*AX111),0)/60,"")</f>
      </c>
      <c r="L111" s="13">
        <f>IF(T111=1,ROUND(1440*((1-AC111)*AU111+(1-AD111)*AY111),0)/60,"")</f>
      </c>
      <c r="M111" s="13">
        <f>IF(T111=1,ROUND(1440*((1-AC111)*AS111+(1-AD111)*AW111),0)/60,"")</f>
      </c>
      <c r="N111" s="13">
        <f>IF(T111=1,ROUND(1440*(IF(OR(H111="Sí",H111="Si",AC111=0),AC111*AR111+AD111*AV111,0)),0)/60,"")</f>
      </c>
      <c r="O111" s="13">
        <f>IF(T111=1,ROUND(1440*(IF(OR(H111="Sí",H111="Si",AC111=0),0,AC111*AR111+AD111*AV111)),0)/60,"")</f>
      </c>
      <c r="P111" s="13">
        <f>IF(T111=1,ROUND(1440*(IF(OR(H111="Sí",H111="Si",AC111=0),AC111*AS111+AD111*AW111,0)),0)/60,"")</f>
      </c>
      <c r="Q111" s="13">
        <f>IF(T111=1,ROUND(1440*(IF(OR(H111="Sí",H111="Si",AC111=0),0,AC111*AS111+AD111*AW111)),0)/60,"")</f>
      </c>
      <c r="R111" s="13">
        <f>IF(T111=1,ROUND(1440*(AC111*AT111+AD111*AX111),0)/60,"")</f>
      </c>
      <c r="S111" s="13">
        <f>IF(T111=1,ROUND(1440*(AC111*AU111+AD111*AY111),0)/60,"")</f>
      </c>
      <c r="T111">
        <f>IF(AND(ISNUMBER(E111),ISNUMBER(F111)),IF(AND(F111&gt;E111,YEAR(E111)=2026,(F111-E111)*1440&lt;=1140),1,0),0)</f>
      </c>
      <c r="U111">
        <f>IF(T111=1,MATCH(INT(E111),'Parámetros'!$A$5:$A$7,1),"")</f>
      </c>
      <c r="V111">
        <f>IF(T111=1,INDEX('Parámetros'!$C$5:$C$7,U111)/24,"")</f>
      </c>
      <c r="W111">
        <f>IF(T111=1,ROUND((F111-E111)*1440,0),"")</f>
      </c>
      <c r="X111">
        <f>IF(T111=1,MIN(N(G111),W111),"")</f>
      </c>
      <c r="Y111">
        <f>IF(T111=1,E111+(INT(W111/2)-INT(X111/2))/1440,"")</f>
      </c>
      <c r="Z111">
        <f>IF(T111=1,Y111+X111/1440,"")</f>
      </c>
      <c r="AA111">
        <f>IF(T111=1,MIN(F111,IF(E111+V111&lt;=Y111,E111+V111,E111+V111+X111/1440)),"")</f>
      </c>
      <c r="AB111">
        <f>IF(T111=1,INT(E111)+1,"")</f>
      </c>
      <c r="AC111">
        <f>IF(T111=1,IF(OR(WEEKDAY(AB111-1)=1,COUNTIF('Festivos 2026'!$A$5:$A$40,AB111-1)&gt;0),1,0),"")</f>
      </c>
      <c r="AD111">
        <f>IF(T111=1,IF(OR(WEEKDAY(AB111)=1,COUNTIF('Festivos 2026'!$A$5:$A$40,AB111)&gt;0),1,0),"")</f>
      </c>
      <c r="AE111">
        <f>IF(T111=1,IF(Z111&lt;=AA111,1,0),"")</f>
      </c>
      <c r="AF111">
        <f>IF(T111=1,MAX(0,MIN(AA111,AB111)-E111),"")</f>
      </c>
      <c r="AG111">
        <f>IF(T111=1,MAX(0,MIN(MIN(AA111,AB111),(AB111-1)+6/24)-E111)+MAX(0,MIN(AA111,AB111)-MAX(E111,(AB111-1)+19/24)),"")</f>
      </c>
      <c r="AH111">
        <f>IF(T111=1,MAX(0,AA111-MAX(E111,AB111)),"")</f>
      </c>
      <c r="AI111">
        <f>IF(T111=1,MAX(0,MIN(AA111,AB111+6/24)-MAX(E111,AB111))+MAX(0,AA111-MAX(MAX(E111,AB111),AB111+19/24)),"")</f>
      </c>
      <c r="AJ111">
        <f>IF(T111=1,MAX(0,MIN(F111,AB111)-AA111),"")</f>
      </c>
      <c r="AK111">
        <f>IF(T111=1,MAX(0,MIN(MIN(F111,AB111),(AB111-1)+6/24)-AA111)+MAX(0,MIN(F111,AB111)-MAX(AA111,(AB111-1)+19/24)),"")</f>
      </c>
      <c r="AL111">
        <f>IF(T111=1,MAX(0,F111-MAX(AA111,AB111)),"")</f>
      </c>
      <c r="AM111">
        <f>IF(T111=1,MAX(0,MIN(F111,AB111+6/24)-MAX(AA111,AB111))+MAX(0,F111-MAX(MAX(AA111,AB111),AB111+19/24)),"")</f>
      </c>
      <c r="AN111">
        <f>IF(T111=1,MAX(0,MIN(Z111,AB111)-Y111),"")</f>
      </c>
      <c r="AO111">
        <f>IF(T111=1,MAX(0,MIN(MIN(Z111,AB111),(AB111-1)+6/24)-Y111)+MAX(0,MIN(Z111,AB111)-MAX(Y111,(AB111-1)+19/24)),"")</f>
      </c>
      <c r="AP111">
        <f>IF(T111=1,MAX(0,Z111-MAX(Y111,AB111)),"")</f>
      </c>
      <c r="AQ111">
        <f>IF(T111=1,MAX(0,MIN(Z111,AB111+6/24)-MAX(Y111,AB111))+MAX(0,Z111-MAX(MAX(Y111,AB111),AB111+19/24)),"")</f>
      </c>
      <c r="AR111">
        <f>IF(T111=1,(AF111-AG111)-AE111*(AN111-AO111),"")</f>
      </c>
      <c r="AS111">
        <f>IF(T111=1,AG111-AE111*AO111,"")</f>
      </c>
      <c r="AT111">
        <f>IF(T111=1,(AJ111-AK111)-(1-AE111)*(AN111-AO111),"")</f>
      </c>
      <c r="AU111">
        <f>IF(T111=1,AK111-(1-AE111)*AO111,"")</f>
      </c>
      <c r="AV111">
        <f>IF(T111=1,(AH111-AI111)-AE111*(AP111-AQ111),"")</f>
      </c>
      <c r="AW111">
        <f>IF(T111=1,AI111-AE111*AQ111,"")</f>
      </c>
      <c r="AX111">
        <f>IF(T111=1,(AL111-AM111)-(1-AE111)*(AP111-AQ111),"")</f>
      </c>
      <c r="AY111">
        <f>IF(T111=1,AM111-(1-AE111)*AQ111,"")</f>
      </c>
    </row>
    <row r="112" spans="1:51" x14ac:dyDescent="0.25">
      <c r="A112" s="15"/>
      <c r="B112" s="15"/>
      <c r="C112" s="16"/>
      <c r="D112" s="11">
        <f>IF(J112="","",J112*(K112*INDEX('Parámetros'!$E$5:$E$7,U112)+L112*INDEX('Parámetros'!$F$5:$F$7,U112)+M112*INDEX('Parámetros'!$G$5:$G$7,U112)+N112*INDEX('Parámetros'!$H$5:$H$7,U112)+O112*INDEX('Parámetros'!$I$5:$I$7,U112)+P112*INDEX('Parámetros'!$J$5:$J$7,U112)+Q112*INDEX('Parámetros'!$K$5:$K$7,U112)+R112*INDEX('Parámetros'!$L$5:$L$7,U112)+S112*INDEX('Parámetros'!$M$5:$M$7,U112)))</f>
      </c>
      <c r="E112" s="17"/>
      <c r="F112" s="17"/>
      <c r="G112" s="15"/>
      <c r="H112" s="15"/>
      <c r="I112" s="13">
        <f>IF(AND(E112="",F112=""),"",IF(T112=1,(W112-X112)/60,"Revisa entrada y salida"))</f>
      </c>
      <c r="J112" s="14">
        <f>IF(OR(T112&lt;&gt;1,C112=""),"",C112/INDEX('Parámetros'!$D$5:$D$7,U112))</f>
      </c>
      <c r="K112" s="13">
        <f>IF(T112=1,ROUND(1440*((1-AC112)*AT112+(1-AD112)*AX112),0)/60,"")</f>
      </c>
      <c r="L112" s="13">
        <f>IF(T112=1,ROUND(1440*((1-AC112)*AU112+(1-AD112)*AY112),0)/60,"")</f>
      </c>
      <c r="M112" s="13">
        <f>IF(T112=1,ROUND(1440*((1-AC112)*AS112+(1-AD112)*AW112),0)/60,"")</f>
      </c>
      <c r="N112" s="13">
        <f>IF(T112=1,ROUND(1440*(IF(OR(H112="Sí",H112="Si",AC112=0),AC112*AR112+AD112*AV112,0)),0)/60,"")</f>
      </c>
      <c r="O112" s="13">
        <f>IF(T112=1,ROUND(1440*(IF(OR(H112="Sí",H112="Si",AC112=0),0,AC112*AR112+AD112*AV112)),0)/60,"")</f>
      </c>
      <c r="P112" s="13">
        <f>IF(T112=1,ROUND(1440*(IF(OR(H112="Sí",H112="Si",AC112=0),AC112*AS112+AD112*AW112,0)),0)/60,"")</f>
      </c>
      <c r="Q112" s="13">
        <f>IF(T112=1,ROUND(1440*(IF(OR(H112="Sí",H112="Si",AC112=0),0,AC112*AS112+AD112*AW112)),0)/60,"")</f>
      </c>
      <c r="R112" s="13">
        <f>IF(T112=1,ROUND(1440*(AC112*AT112+AD112*AX112),0)/60,"")</f>
      </c>
      <c r="S112" s="13">
        <f>IF(T112=1,ROUND(1440*(AC112*AU112+AD112*AY112),0)/60,"")</f>
      </c>
      <c r="T112">
        <f>IF(AND(ISNUMBER(E112),ISNUMBER(F112)),IF(AND(F112&gt;E112,YEAR(E112)=2026,(F112-E112)*1440&lt;=1140),1,0),0)</f>
      </c>
      <c r="U112">
        <f>IF(T112=1,MATCH(INT(E112),'Parámetros'!$A$5:$A$7,1),"")</f>
      </c>
      <c r="V112">
        <f>IF(T112=1,INDEX('Parámetros'!$C$5:$C$7,U112)/24,"")</f>
      </c>
      <c r="W112">
        <f>IF(T112=1,ROUND((F112-E112)*1440,0),"")</f>
      </c>
      <c r="X112">
        <f>IF(T112=1,MIN(N(G112),W112),"")</f>
      </c>
      <c r="Y112">
        <f>IF(T112=1,E112+(INT(W112/2)-INT(X112/2))/1440,"")</f>
      </c>
      <c r="Z112">
        <f>IF(T112=1,Y112+X112/1440,"")</f>
      </c>
      <c r="AA112">
        <f>IF(T112=1,MIN(F112,IF(E112+V112&lt;=Y112,E112+V112,E112+V112+X112/1440)),"")</f>
      </c>
      <c r="AB112">
        <f>IF(T112=1,INT(E112)+1,"")</f>
      </c>
      <c r="AC112">
        <f>IF(T112=1,IF(OR(WEEKDAY(AB112-1)=1,COUNTIF('Festivos 2026'!$A$5:$A$40,AB112-1)&gt;0),1,0),"")</f>
      </c>
      <c r="AD112">
        <f>IF(T112=1,IF(OR(WEEKDAY(AB112)=1,COUNTIF('Festivos 2026'!$A$5:$A$40,AB112)&gt;0),1,0),"")</f>
      </c>
      <c r="AE112">
        <f>IF(T112=1,IF(Z112&lt;=AA112,1,0),"")</f>
      </c>
      <c r="AF112">
        <f>IF(T112=1,MAX(0,MIN(AA112,AB112)-E112),"")</f>
      </c>
      <c r="AG112">
        <f>IF(T112=1,MAX(0,MIN(MIN(AA112,AB112),(AB112-1)+6/24)-E112)+MAX(0,MIN(AA112,AB112)-MAX(E112,(AB112-1)+19/24)),"")</f>
      </c>
      <c r="AH112">
        <f>IF(T112=1,MAX(0,AA112-MAX(E112,AB112)),"")</f>
      </c>
      <c r="AI112">
        <f>IF(T112=1,MAX(0,MIN(AA112,AB112+6/24)-MAX(E112,AB112))+MAX(0,AA112-MAX(MAX(E112,AB112),AB112+19/24)),"")</f>
      </c>
      <c r="AJ112">
        <f>IF(T112=1,MAX(0,MIN(F112,AB112)-AA112),"")</f>
      </c>
      <c r="AK112">
        <f>IF(T112=1,MAX(0,MIN(MIN(F112,AB112),(AB112-1)+6/24)-AA112)+MAX(0,MIN(F112,AB112)-MAX(AA112,(AB112-1)+19/24)),"")</f>
      </c>
      <c r="AL112">
        <f>IF(T112=1,MAX(0,F112-MAX(AA112,AB112)),"")</f>
      </c>
      <c r="AM112">
        <f>IF(T112=1,MAX(0,MIN(F112,AB112+6/24)-MAX(AA112,AB112))+MAX(0,F112-MAX(MAX(AA112,AB112),AB112+19/24)),"")</f>
      </c>
      <c r="AN112">
        <f>IF(T112=1,MAX(0,MIN(Z112,AB112)-Y112),"")</f>
      </c>
      <c r="AO112">
        <f>IF(T112=1,MAX(0,MIN(MIN(Z112,AB112),(AB112-1)+6/24)-Y112)+MAX(0,MIN(Z112,AB112)-MAX(Y112,(AB112-1)+19/24)),"")</f>
      </c>
      <c r="AP112">
        <f>IF(T112=1,MAX(0,Z112-MAX(Y112,AB112)),"")</f>
      </c>
      <c r="AQ112">
        <f>IF(T112=1,MAX(0,MIN(Z112,AB112+6/24)-MAX(Y112,AB112))+MAX(0,Z112-MAX(MAX(Y112,AB112),AB112+19/24)),"")</f>
      </c>
      <c r="AR112">
        <f>IF(T112=1,(AF112-AG112)-AE112*(AN112-AO112),"")</f>
      </c>
      <c r="AS112">
        <f>IF(T112=1,AG112-AE112*AO112,"")</f>
      </c>
      <c r="AT112">
        <f>IF(T112=1,(AJ112-AK112)-(1-AE112)*(AN112-AO112),"")</f>
      </c>
      <c r="AU112">
        <f>IF(T112=1,AK112-(1-AE112)*AO112,"")</f>
      </c>
      <c r="AV112">
        <f>IF(T112=1,(AH112-AI112)-AE112*(AP112-AQ112),"")</f>
      </c>
      <c r="AW112">
        <f>IF(T112=1,AI112-AE112*AQ112,"")</f>
      </c>
      <c r="AX112">
        <f>IF(T112=1,(AL112-AM112)-(1-AE112)*(AP112-AQ112),"")</f>
      </c>
      <c r="AY112">
        <f>IF(T112=1,AM112-(1-AE112)*AQ112,"")</f>
      </c>
    </row>
    <row r="113" spans="1:51" x14ac:dyDescent="0.25">
      <c r="A113" s="15"/>
      <c r="B113" s="15"/>
      <c r="C113" s="16"/>
      <c r="D113" s="11">
        <f>IF(J113="","",J113*(K113*INDEX('Parámetros'!$E$5:$E$7,U113)+L113*INDEX('Parámetros'!$F$5:$F$7,U113)+M113*INDEX('Parámetros'!$G$5:$G$7,U113)+N113*INDEX('Parámetros'!$H$5:$H$7,U113)+O113*INDEX('Parámetros'!$I$5:$I$7,U113)+P113*INDEX('Parámetros'!$J$5:$J$7,U113)+Q113*INDEX('Parámetros'!$K$5:$K$7,U113)+R113*INDEX('Parámetros'!$L$5:$L$7,U113)+S113*INDEX('Parámetros'!$M$5:$M$7,U113)))</f>
      </c>
      <c r="E113" s="17"/>
      <c r="F113" s="17"/>
      <c r="G113" s="15"/>
      <c r="H113" s="15"/>
      <c r="I113" s="13">
        <f>IF(AND(E113="",F113=""),"",IF(T113=1,(W113-X113)/60,"Revisa entrada y salida"))</f>
      </c>
      <c r="J113" s="14">
        <f>IF(OR(T113&lt;&gt;1,C113=""),"",C113/INDEX('Parámetros'!$D$5:$D$7,U113))</f>
      </c>
      <c r="K113" s="13">
        <f>IF(T113=1,ROUND(1440*((1-AC113)*AT113+(1-AD113)*AX113),0)/60,"")</f>
      </c>
      <c r="L113" s="13">
        <f>IF(T113=1,ROUND(1440*((1-AC113)*AU113+(1-AD113)*AY113),0)/60,"")</f>
      </c>
      <c r="M113" s="13">
        <f>IF(T113=1,ROUND(1440*((1-AC113)*AS113+(1-AD113)*AW113),0)/60,"")</f>
      </c>
      <c r="N113" s="13">
        <f>IF(T113=1,ROUND(1440*(IF(OR(H113="Sí",H113="Si",AC113=0),AC113*AR113+AD113*AV113,0)),0)/60,"")</f>
      </c>
      <c r="O113" s="13">
        <f>IF(T113=1,ROUND(1440*(IF(OR(H113="Sí",H113="Si",AC113=0),0,AC113*AR113+AD113*AV113)),0)/60,"")</f>
      </c>
      <c r="P113" s="13">
        <f>IF(T113=1,ROUND(1440*(IF(OR(H113="Sí",H113="Si",AC113=0),AC113*AS113+AD113*AW113,0)),0)/60,"")</f>
      </c>
      <c r="Q113" s="13">
        <f>IF(T113=1,ROUND(1440*(IF(OR(H113="Sí",H113="Si",AC113=0),0,AC113*AS113+AD113*AW113)),0)/60,"")</f>
      </c>
      <c r="R113" s="13">
        <f>IF(T113=1,ROUND(1440*(AC113*AT113+AD113*AX113),0)/60,"")</f>
      </c>
      <c r="S113" s="13">
        <f>IF(T113=1,ROUND(1440*(AC113*AU113+AD113*AY113),0)/60,"")</f>
      </c>
      <c r="T113">
        <f>IF(AND(ISNUMBER(E113),ISNUMBER(F113)),IF(AND(F113&gt;E113,YEAR(E113)=2026,(F113-E113)*1440&lt;=1140),1,0),0)</f>
      </c>
      <c r="U113">
        <f>IF(T113=1,MATCH(INT(E113),'Parámetros'!$A$5:$A$7,1),"")</f>
      </c>
      <c r="V113">
        <f>IF(T113=1,INDEX('Parámetros'!$C$5:$C$7,U113)/24,"")</f>
      </c>
      <c r="W113">
        <f>IF(T113=1,ROUND((F113-E113)*1440,0),"")</f>
      </c>
      <c r="X113">
        <f>IF(T113=1,MIN(N(G113),W113),"")</f>
      </c>
      <c r="Y113">
        <f>IF(T113=1,E113+(INT(W113/2)-INT(X113/2))/1440,"")</f>
      </c>
      <c r="Z113">
        <f>IF(T113=1,Y113+X113/1440,"")</f>
      </c>
      <c r="AA113">
        <f>IF(T113=1,MIN(F113,IF(E113+V113&lt;=Y113,E113+V113,E113+V113+X113/1440)),"")</f>
      </c>
      <c r="AB113">
        <f>IF(T113=1,INT(E113)+1,"")</f>
      </c>
      <c r="AC113">
        <f>IF(T113=1,IF(OR(WEEKDAY(AB113-1)=1,COUNTIF('Festivos 2026'!$A$5:$A$40,AB113-1)&gt;0),1,0),"")</f>
      </c>
      <c r="AD113">
        <f>IF(T113=1,IF(OR(WEEKDAY(AB113)=1,COUNTIF('Festivos 2026'!$A$5:$A$40,AB113)&gt;0),1,0),"")</f>
      </c>
      <c r="AE113">
        <f>IF(T113=1,IF(Z113&lt;=AA113,1,0),"")</f>
      </c>
      <c r="AF113">
        <f>IF(T113=1,MAX(0,MIN(AA113,AB113)-E113),"")</f>
      </c>
      <c r="AG113">
        <f>IF(T113=1,MAX(0,MIN(MIN(AA113,AB113),(AB113-1)+6/24)-E113)+MAX(0,MIN(AA113,AB113)-MAX(E113,(AB113-1)+19/24)),"")</f>
      </c>
      <c r="AH113">
        <f>IF(T113=1,MAX(0,AA113-MAX(E113,AB113)),"")</f>
      </c>
      <c r="AI113">
        <f>IF(T113=1,MAX(0,MIN(AA113,AB113+6/24)-MAX(E113,AB113))+MAX(0,AA113-MAX(MAX(E113,AB113),AB113+19/24)),"")</f>
      </c>
      <c r="AJ113">
        <f>IF(T113=1,MAX(0,MIN(F113,AB113)-AA113),"")</f>
      </c>
      <c r="AK113">
        <f>IF(T113=1,MAX(0,MIN(MIN(F113,AB113),(AB113-1)+6/24)-AA113)+MAX(0,MIN(F113,AB113)-MAX(AA113,(AB113-1)+19/24)),"")</f>
      </c>
      <c r="AL113">
        <f>IF(T113=1,MAX(0,F113-MAX(AA113,AB113)),"")</f>
      </c>
      <c r="AM113">
        <f>IF(T113=1,MAX(0,MIN(F113,AB113+6/24)-MAX(AA113,AB113))+MAX(0,F113-MAX(MAX(AA113,AB113),AB113+19/24)),"")</f>
      </c>
      <c r="AN113">
        <f>IF(T113=1,MAX(0,MIN(Z113,AB113)-Y113),"")</f>
      </c>
      <c r="AO113">
        <f>IF(T113=1,MAX(0,MIN(MIN(Z113,AB113),(AB113-1)+6/24)-Y113)+MAX(0,MIN(Z113,AB113)-MAX(Y113,(AB113-1)+19/24)),"")</f>
      </c>
      <c r="AP113">
        <f>IF(T113=1,MAX(0,Z113-MAX(Y113,AB113)),"")</f>
      </c>
      <c r="AQ113">
        <f>IF(T113=1,MAX(0,MIN(Z113,AB113+6/24)-MAX(Y113,AB113))+MAX(0,Z113-MAX(MAX(Y113,AB113),AB113+19/24)),"")</f>
      </c>
      <c r="AR113">
        <f>IF(T113=1,(AF113-AG113)-AE113*(AN113-AO113),"")</f>
      </c>
      <c r="AS113">
        <f>IF(T113=1,AG113-AE113*AO113,"")</f>
      </c>
      <c r="AT113">
        <f>IF(T113=1,(AJ113-AK113)-(1-AE113)*(AN113-AO113),"")</f>
      </c>
      <c r="AU113">
        <f>IF(T113=1,AK113-(1-AE113)*AO113,"")</f>
      </c>
      <c r="AV113">
        <f>IF(T113=1,(AH113-AI113)-AE113*(AP113-AQ113),"")</f>
      </c>
      <c r="AW113">
        <f>IF(T113=1,AI113-AE113*AQ113,"")</f>
      </c>
      <c r="AX113">
        <f>IF(T113=1,(AL113-AM113)-(1-AE113)*(AP113-AQ113),"")</f>
      </c>
      <c r="AY113">
        <f>IF(T113=1,AM113-(1-AE113)*AQ113,"")</f>
      </c>
    </row>
    <row r="114" spans="1:51" x14ac:dyDescent="0.25">
      <c r="A114" s="15"/>
      <c r="B114" s="15"/>
      <c r="C114" s="16"/>
      <c r="D114" s="11">
        <f>IF(J114="","",J114*(K114*INDEX('Parámetros'!$E$5:$E$7,U114)+L114*INDEX('Parámetros'!$F$5:$F$7,U114)+M114*INDEX('Parámetros'!$G$5:$G$7,U114)+N114*INDEX('Parámetros'!$H$5:$H$7,U114)+O114*INDEX('Parámetros'!$I$5:$I$7,U114)+P114*INDEX('Parámetros'!$J$5:$J$7,U114)+Q114*INDEX('Parámetros'!$K$5:$K$7,U114)+R114*INDEX('Parámetros'!$L$5:$L$7,U114)+S114*INDEX('Parámetros'!$M$5:$M$7,U114)))</f>
      </c>
      <c r="E114" s="17"/>
      <c r="F114" s="17"/>
      <c r="G114" s="15"/>
      <c r="H114" s="15"/>
      <c r="I114" s="13">
        <f>IF(AND(E114="",F114=""),"",IF(T114=1,(W114-X114)/60,"Revisa entrada y salida"))</f>
      </c>
      <c r="J114" s="14">
        <f>IF(OR(T114&lt;&gt;1,C114=""),"",C114/INDEX('Parámetros'!$D$5:$D$7,U114))</f>
      </c>
      <c r="K114" s="13">
        <f>IF(T114=1,ROUND(1440*((1-AC114)*AT114+(1-AD114)*AX114),0)/60,"")</f>
      </c>
      <c r="L114" s="13">
        <f>IF(T114=1,ROUND(1440*((1-AC114)*AU114+(1-AD114)*AY114),0)/60,"")</f>
      </c>
      <c r="M114" s="13">
        <f>IF(T114=1,ROUND(1440*((1-AC114)*AS114+(1-AD114)*AW114),0)/60,"")</f>
      </c>
      <c r="N114" s="13">
        <f>IF(T114=1,ROUND(1440*(IF(OR(H114="Sí",H114="Si",AC114=0),AC114*AR114+AD114*AV114,0)),0)/60,"")</f>
      </c>
      <c r="O114" s="13">
        <f>IF(T114=1,ROUND(1440*(IF(OR(H114="Sí",H114="Si",AC114=0),0,AC114*AR114+AD114*AV114)),0)/60,"")</f>
      </c>
      <c r="P114" s="13">
        <f>IF(T114=1,ROUND(1440*(IF(OR(H114="Sí",H114="Si",AC114=0),AC114*AS114+AD114*AW114,0)),0)/60,"")</f>
      </c>
      <c r="Q114" s="13">
        <f>IF(T114=1,ROUND(1440*(IF(OR(H114="Sí",H114="Si",AC114=0),0,AC114*AS114+AD114*AW114)),0)/60,"")</f>
      </c>
      <c r="R114" s="13">
        <f>IF(T114=1,ROUND(1440*(AC114*AT114+AD114*AX114),0)/60,"")</f>
      </c>
      <c r="S114" s="13">
        <f>IF(T114=1,ROUND(1440*(AC114*AU114+AD114*AY114),0)/60,"")</f>
      </c>
      <c r="T114">
        <f>IF(AND(ISNUMBER(E114),ISNUMBER(F114)),IF(AND(F114&gt;E114,YEAR(E114)=2026,(F114-E114)*1440&lt;=1140),1,0),0)</f>
      </c>
      <c r="U114">
        <f>IF(T114=1,MATCH(INT(E114),'Parámetros'!$A$5:$A$7,1),"")</f>
      </c>
      <c r="V114">
        <f>IF(T114=1,INDEX('Parámetros'!$C$5:$C$7,U114)/24,"")</f>
      </c>
      <c r="W114">
        <f>IF(T114=1,ROUND((F114-E114)*1440,0),"")</f>
      </c>
      <c r="X114">
        <f>IF(T114=1,MIN(N(G114),W114),"")</f>
      </c>
      <c r="Y114">
        <f>IF(T114=1,E114+(INT(W114/2)-INT(X114/2))/1440,"")</f>
      </c>
      <c r="Z114">
        <f>IF(T114=1,Y114+X114/1440,"")</f>
      </c>
      <c r="AA114">
        <f>IF(T114=1,MIN(F114,IF(E114+V114&lt;=Y114,E114+V114,E114+V114+X114/1440)),"")</f>
      </c>
      <c r="AB114">
        <f>IF(T114=1,INT(E114)+1,"")</f>
      </c>
      <c r="AC114">
        <f>IF(T114=1,IF(OR(WEEKDAY(AB114-1)=1,COUNTIF('Festivos 2026'!$A$5:$A$40,AB114-1)&gt;0),1,0),"")</f>
      </c>
      <c r="AD114">
        <f>IF(T114=1,IF(OR(WEEKDAY(AB114)=1,COUNTIF('Festivos 2026'!$A$5:$A$40,AB114)&gt;0),1,0),"")</f>
      </c>
      <c r="AE114">
        <f>IF(T114=1,IF(Z114&lt;=AA114,1,0),"")</f>
      </c>
      <c r="AF114">
        <f>IF(T114=1,MAX(0,MIN(AA114,AB114)-E114),"")</f>
      </c>
      <c r="AG114">
        <f>IF(T114=1,MAX(0,MIN(MIN(AA114,AB114),(AB114-1)+6/24)-E114)+MAX(0,MIN(AA114,AB114)-MAX(E114,(AB114-1)+19/24)),"")</f>
      </c>
      <c r="AH114">
        <f>IF(T114=1,MAX(0,AA114-MAX(E114,AB114)),"")</f>
      </c>
      <c r="AI114">
        <f>IF(T114=1,MAX(0,MIN(AA114,AB114+6/24)-MAX(E114,AB114))+MAX(0,AA114-MAX(MAX(E114,AB114),AB114+19/24)),"")</f>
      </c>
      <c r="AJ114">
        <f>IF(T114=1,MAX(0,MIN(F114,AB114)-AA114),"")</f>
      </c>
      <c r="AK114">
        <f>IF(T114=1,MAX(0,MIN(MIN(F114,AB114),(AB114-1)+6/24)-AA114)+MAX(0,MIN(F114,AB114)-MAX(AA114,(AB114-1)+19/24)),"")</f>
      </c>
      <c r="AL114">
        <f>IF(T114=1,MAX(0,F114-MAX(AA114,AB114)),"")</f>
      </c>
      <c r="AM114">
        <f>IF(T114=1,MAX(0,MIN(F114,AB114+6/24)-MAX(AA114,AB114))+MAX(0,F114-MAX(MAX(AA114,AB114),AB114+19/24)),"")</f>
      </c>
      <c r="AN114">
        <f>IF(T114=1,MAX(0,MIN(Z114,AB114)-Y114),"")</f>
      </c>
      <c r="AO114">
        <f>IF(T114=1,MAX(0,MIN(MIN(Z114,AB114),(AB114-1)+6/24)-Y114)+MAX(0,MIN(Z114,AB114)-MAX(Y114,(AB114-1)+19/24)),"")</f>
      </c>
      <c r="AP114">
        <f>IF(T114=1,MAX(0,Z114-MAX(Y114,AB114)),"")</f>
      </c>
      <c r="AQ114">
        <f>IF(T114=1,MAX(0,MIN(Z114,AB114+6/24)-MAX(Y114,AB114))+MAX(0,Z114-MAX(MAX(Y114,AB114),AB114+19/24)),"")</f>
      </c>
      <c r="AR114">
        <f>IF(T114=1,(AF114-AG114)-AE114*(AN114-AO114),"")</f>
      </c>
      <c r="AS114">
        <f>IF(T114=1,AG114-AE114*AO114,"")</f>
      </c>
      <c r="AT114">
        <f>IF(T114=1,(AJ114-AK114)-(1-AE114)*(AN114-AO114),"")</f>
      </c>
      <c r="AU114">
        <f>IF(T114=1,AK114-(1-AE114)*AO114,"")</f>
      </c>
      <c r="AV114">
        <f>IF(T114=1,(AH114-AI114)-AE114*(AP114-AQ114),"")</f>
      </c>
      <c r="AW114">
        <f>IF(T114=1,AI114-AE114*AQ114,"")</f>
      </c>
      <c r="AX114">
        <f>IF(T114=1,(AL114-AM114)-(1-AE114)*(AP114-AQ114),"")</f>
      </c>
      <c r="AY114">
        <f>IF(T114=1,AM114-(1-AE114)*AQ114,"")</f>
      </c>
    </row>
    <row r="115" spans="1:51" x14ac:dyDescent="0.25">
      <c r="A115" s="15"/>
      <c r="B115" s="15"/>
      <c r="C115" s="16"/>
      <c r="D115" s="11">
        <f>IF(J115="","",J115*(K115*INDEX('Parámetros'!$E$5:$E$7,U115)+L115*INDEX('Parámetros'!$F$5:$F$7,U115)+M115*INDEX('Parámetros'!$G$5:$G$7,U115)+N115*INDEX('Parámetros'!$H$5:$H$7,U115)+O115*INDEX('Parámetros'!$I$5:$I$7,U115)+P115*INDEX('Parámetros'!$J$5:$J$7,U115)+Q115*INDEX('Parámetros'!$K$5:$K$7,U115)+R115*INDEX('Parámetros'!$L$5:$L$7,U115)+S115*INDEX('Parámetros'!$M$5:$M$7,U115)))</f>
      </c>
      <c r="E115" s="17"/>
      <c r="F115" s="17"/>
      <c r="G115" s="15"/>
      <c r="H115" s="15"/>
      <c r="I115" s="13">
        <f>IF(AND(E115="",F115=""),"",IF(T115=1,(W115-X115)/60,"Revisa entrada y salida"))</f>
      </c>
      <c r="J115" s="14">
        <f>IF(OR(T115&lt;&gt;1,C115=""),"",C115/INDEX('Parámetros'!$D$5:$D$7,U115))</f>
      </c>
      <c r="K115" s="13">
        <f>IF(T115=1,ROUND(1440*((1-AC115)*AT115+(1-AD115)*AX115),0)/60,"")</f>
      </c>
      <c r="L115" s="13">
        <f>IF(T115=1,ROUND(1440*((1-AC115)*AU115+(1-AD115)*AY115),0)/60,"")</f>
      </c>
      <c r="M115" s="13">
        <f>IF(T115=1,ROUND(1440*((1-AC115)*AS115+(1-AD115)*AW115),0)/60,"")</f>
      </c>
      <c r="N115" s="13">
        <f>IF(T115=1,ROUND(1440*(IF(OR(H115="Sí",H115="Si",AC115=0),AC115*AR115+AD115*AV115,0)),0)/60,"")</f>
      </c>
      <c r="O115" s="13">
        <f>IF(T115=1,ROUND(1440*(IF(OR(H115="Sí",H115="Si",AC115=0),0,AC115*AR115+AD115*AV115)),0)/60,"")</f>
      </c>
      <c r="P115" s="13">
        <f>IF(T115=1,ROUND(1440*(IF(OR(H115="Sí",H115="Si",AC115=0),AC115*AS115+AD115*AW115,0)),0)/60,"")</f>
      </c>
      <c r="Q115" s="13">
        <f>IF(T115=1,ROUND(1440*(IF(OR(H115="Sí",H115="Si",AC115=0),0,AC115*AS115+AD115*AW115)),0)/60,"")</f>
      </c>
      <c r="R115" s="13">
        <f>IF(T115=1,ROUND(1440*(AC115*AT115+AD115*AX115),0)/60,"")</f>
      </c>
      <c r="S115" s="13">
        <f>IF(T115=1,ROUND(1440*(AC115*AU115+AD115*AY115),0)/60,"")</f>
      </c>
      <c r="T115">
        <f>IF(AND(ISNUMBER(E115),ISNUMBER(F115)),IF(AND(F115&gt;E115,YEAR(E115)=2026,(F115-E115)*1440&lt;=1140),1,0),0)</f>
      </c>
      <c r="U115">
        <f>IF(T115=1,MATCH(INT(E115),'Parámetros'!$A$5:$A$7,1),"")</f>
      </c>
      <c r="V115">
        <f>IF(T115=1,INDEX('Parámetros'!$C$5:$C$7,U115)/24,"")</f>
      </c>
      <c r="W115">
        <f>IF(T115=1,ROUND((F115-E115)*1440,0),"")</f>
      </c>
      <c r="X115">
        <f>IF(T115=1,MIN(N(G115),W115),"")</f>
      </c>
      <c r="Y115">
        <f>IF(T115=1,E115+(INT(W115/2)-INT(X115/2))/1440,"")</f>
      </c>
      <c r="Z115">
        <f>IF(T115=1,Y115+X115/1440,"")</f>
      </c>
      <c r="AA115">
        <f>IF(T115=1,MIN(F115,IF(E115+V115&lt;=Y115,E115+V115,E115+V115+X115/1440)),"")</f>
      </c>
      <c r="AB115">
        <f>IF(T115=1,INT(E115)+1,"")</f>
      </c>
      <c r="AC115">
        <f>IF(T115=1,IF(OR(WEEKDAY(AB115-1)=1,COUNTIF('Festivos 2026'!$A$5:$A$40,AB115-1)&gt;0),1,0),"")</f>
      </c>
      <c r="AD115">
        <f>IF(T115=1,IF(OR(WEEKDAY(AB115)=1,COUNTIF('Festivos 2026'!$A$5:$A$40,AB115)&gt;0),1,0),"")</f>
      </c>
      <c r="AE115">
        <f>IF(T115=1,IF(Z115&lt;=AA115,1,0),"")</f>
      </c>
      <c r="AF115">
        <f>IF(T115=1,MAX(0,MIN(AA115,AB115)-E115),"")</f>
      </c>
      <c r="AG115">
        <f>IF(T115=1,MAX(0,MIN(MIN(AA115,AB115),(AB115-1)+6/24)-E115)+MAX(0,MIN(AA115,AB115)-MAX(E115,(AB115-1)+19/24)),"")</f>
      </c>
      <c r="AH115">
        <f>IF(T115=1,MAX(0,AA115-MAX(E115,AB115)),"")</f>
      </c>
      <c r="AI115">
        <f>IF(T115=1,MAX(0,MIN(AA115,AB115+6/24)-MAX(E115,AB115))+MAX(0,AA115-MAX(MAX(E115,AB115),AB115+19/24)),"")</f>
      </c>
      <c r="AJ115">
        <f>IF(T115=1,MAX(0,MIN(F115,AB115)-AA115),"")</f>
      </c>
      <c r="AK115">
        <f>IF(T115=1,MAX(0,MIN(MIN(F115,AB115),(AB115-1)+6/24)-AA115)+MAX(0,MIN(F115,AB115)-MAX(AA115,(AB115-1)+19/24)),"")</f>
      </c>
      <c r="AL115">
        <f>IF(T115=1,MAX(0,F115-MAX(AA115,AB115)),"")</f>
      </c>
      <c r="AM115">
        <f>IF(T115=1,MAX(0,MIN(F115,AB115+6/24)-MAX(AA115,AB115))+MAX(0,F115-MAX(MAX(AA115,AB115),AB115+19/24)),"")</f>
      </c>
      <c r="AN115">
        <f>IF(T115=1,MAX(0,MIN(Z115,AB115)-Y115),"")</f>
      </c>
      <c r="AO115">
        <f>IF(T115=1,MAX(0,MIN(MIN(Z115,AB115),(AB115-1)+6/24)-Y115)+MAX(0,MIN(Z115,AB115)-MAX(Y115,(AB115-1)+19/24)),"")</f>
      </c>
      <c r="AP115">
        <f>IF(T115=1,MAX(0,Z115-MAX(Y115,AB115)),"")</f>
      </c>
      <c r="AQ115">
        <f>IF(T115=1,MAX(0,MIN(Z115,AB115+6/24)-MAX(Y115,AB115))+MAX(0,Z115-MAX(MAX(Y115,AB115),AB115+19/24)),"")</f>
      </c>
      <c r="AR115">
        <f>IF(T115=1,(AF115-AG115)-AE115*(AN115-AO115),"")</f>
      </c>
      <c r="AS115">
        <f>IF(T115=1,AG115-AE115*AO115,"")</f>
      </c>
      <c r="AT115">
        <f>IF(T115=1,(AJ115-AK115)-(1-AE115)*(AN115-AO115),"")</f>
      </c>
      <c r="AU115">
        <f>IF(T115=1,AK115-(1-AE115)*AO115,"")</f>
      </c>
      <c r="AV115">
        <f>IF(T115=1,(AH115-AI115)-AE115*(AP115-AQ115),"")</f>
      </c>
      <c r="AW115">
        <f>IF(T115=1,AI115-AE115*AQ115,"")</f>
      </c>
      <c r="AX115">
        <f>IF(T115=1,(AL115-AM115)-(1-AE115)*(AP115-AQ115),"")</f>
      </c>
      <c r="AY115">
        <f>IF(T115=1,AM115-(1-AE115)*AQ115,"")</f>
      </c>
    </row>
    <row r="116" spans="1:51" x14ac:dyDescent="0.25">
      <c r="A116" s="15"/>
      <c r="B116" s="15"/>
      <c r="C116" s="16"/>
      <c r="D116" s="11">
        <f>IF(J116="","",J116*(K116*INDEX('Parámetros'!$E$5:$E$7,U116)+L116*INDEX('Parámetros'!$F$5:$F$7,U116)+M116*INDEX('Parámetros'!$G$5:$G$7,U116)+N116*INDEX('Parámetros'!$H$5:$H$7,U116)+O116*INDEX('Parámetros'!$I$5:$I$7,U116)+P116*INDEX('Parámetros'!$J$5:$J$7,U116)+Q116*INDEX('Parámetros'!$K$5:$K$7,U116)+R116*INDEX('Parámetros'!$L$5:$L$7,U116)+S116*INDEX('Parámetros'!$M$5:$M$7,U116)))</f>
      </c>
      <c r="E116" s="17"/>
      <c r="F116" s="17"/>
      <c r="G116" s="15"/>
      <c r="H116" s="15"/>
      <c r="I116" s="13">
        <f>IF(AND(E116="",F116=""),"",IF(T116=1,(W116-X116)/60,"Revisa entrada y salida"))</f>
      </c>
      <c r="J116" s="14">
        <f>IF(OR(T116&lt;&gt;1,C116=""),"",C116/INDEX('Parámetros'!$D$5:$D$7,U116))</f>
      </c>
      <c r="K116" s="13">
        <f>IF(T116=1,ROUND(1440*((1-AC116)*AT116+(1-AD116)*AX116),0)/60,"")</f>
      </c>
      <c r="L116" s="13">
        <f>IF(T116=1,ROUND(1440*((1-AC116)*AU116+(1-AD116)*AY116),0)/60,"")</f>
      </c>
      <c r="M116" s="13">
        <f>IF(T116=1,ROUND(1440*((1-AC116)*AS116+(1-AD116)*AW116),0)/60,"")</f>
      </c>
      <c r="N116" s="13">
        <f>IF(T116=1,ROUND(1440*(IF(OR(H116="Sí",H116="Si",AC116=0),AC116*AR116+AD116*AV116,0)),0)/60,"")</f>
      </c>
      <c r="O116" s="13">
        <f>IF(T116=1,ROUND(1440*(IF(OR(H116="Sí",H116="Si",AC116=0),0,AC116*AR116+AD116*AV116)),0)/60,"")</f>
      </c>
      <c r="P116" s="13">
        <f>IF(T116=1,ROUND(1440*(IF(OR(H116="Sí",H116="Si",AC116=0),AC116*AS116+AD116*AW116,0)),0)/60,"")</f>
      </c>
      <c r="Q116" s="13">
        <f>IF(T116=1,ROUND(1440*(IF(OR(H116="Sí",H116="Si",AC116=0),0,AC116*AS116+AD116*AW116)),0)/60,"")</f>
      </c>
      <c r="R116" s="13">
        <f>IF(T116=1,ROUND(1440*(AC116*AT116+AD116*AX116),0)/60,"")</f>
      </c>
      <c r="S116" s="13">
        <f>IF(T116=1,ROUND(1440*(AC116*AU116+AD116*AY116),0)/60,"")</f>
      </c>
      <c r="T116">
        <f>IF(AND(ISNUMBER(E116),ISNUMBER(F116)),IF(AND(F116&gt;E116,YEAR(E116)=2026,(F116-E116)*1440&lt;=1140),1,0),0)</f>
      </c>
      <c r="U116">
        <f>IF(T116=1,MATCH(INT(E116),'Parámetros'!$A$5:$A$7,1),"")</f>
      </c>
      <c r="V116">
        <f>IF(T116=1,INDEX('Parámetros'!$C$5:$C$7,U116)/24,"")</f>
      </c>
      <c r="W116">
        <f>IF(T116=1,ROUND((F116-E116)*1440,0),"")</f>
      </c>
      <c r="X116">
        <f>IF(T116=1,MIN(N(G116),W116),"")</f>
      </c>
      <c r="Y116">
        <f>IF(T116=1,E116+(INT(W116/2)-INT(X116/2))/1440,"")</f>
      </c>
      <c r="Z116">
        <f>IF(T116=1,Y116+X116/1440,"")</f>
      </c>
      <c r="AA116">
        <f>IF(T116=1,MIN(F116,IF(E116+V116&lt;=Y116,E116+V116,E116+V116+X116/1440)),"")</f>
      </c>
      <c r="AB116">
        <f>IF(T116=1,INT(E116)+1,"")</f>
      </c>
      <c r="AC116">
        <f>IF(T116=1,IF(OR(WEEKDAY(AB116-1)=1,COUNTIF('Festivos 2026'!$A$5:$A$40,AB116-1)&gt;0),1,0),"")</f>
      </c>
      <c r="AD116">
        <f>IF(T116=1,IF(OR(WEEKDAY(AB116)=1,COUNTIF('Festivos 2026'!$A$5:$A$40,AB116)&gt;0),1,0),"")</f>
      </c>
      <c r="AE116">
        <f>IF(T116=1,IF(Z116&lt;=AA116,1,0),"")</f>
      </c>
      <c r="AF116">
        <f>IF(T116=1,MAX(0,MIN(AA116,AB116)-E116),"")</f>
      </c>
      <c r="AG116">
        <f>IF(T116=1,MAX(0,MIN(MIN(AA116,AB116),(AB116-1)+6/24)-E116)+MAX(0,MIN(AA116,AB116)-MAX(E116,(AB116-1)+19/24)),"")</f>
      </c>
      <c r="AH116">
        <f>IF(T116=1,MAX(0,AA116-MAX(E116,AB116)),"")</f>
      </c>
      <c r="AI116">
        <f>IF(T116=1,MAX(0,MIN(AA116,AB116+6/24)-MAX(E116,AB116))+MAX(0,AA116-MAX(MAX(E116,AB116),AB116+19/24)),"")</f>
      </c>
      <c r="AJ116">
        <f>IF(T116=1,MAX(0,MIN(F116,AB116)-AA116),"")</f>
      </c>
      <c r="AK116">
        <f>IF(T116=1,MAX(0,MIN(MIN(F116,AB116),(AB116-1)+6/24)-AA116)+MAX(0,MIN(F116,AB116)-MAX(AA116,(AB116-1)+19/24)),"")</f>
      </c>
      <c r="AL116">
        <f>IF(T116=1,MAX(0,F116-MAX(AA116,AB116)),"")</f>
      </c>
      <c r="AM116">
        <f>IF(T116=1,MAX(0,MIN(F116,AB116+6/24)-MAX(AA116,AB116))+MAX(0,F116-MAX(MAX(AA116,AB116),AB116+19/24)),"")</f>
      </c>
      <c r="AN116">
        <f>IF(T116=1,MAX(0,MIN(Z116,AB116)-Y116),"")</f>
      </c>
      <c r="AO116">
        <f>IF(T116=1,MAX(0,MIN(MIN(Z116,AB116),(AB116-1)+6/24)-Y116)+MAX(0,MIN(Z116,AB116)-MAX(Y116,(AB116-1)+19/24)),"")</f>
      </c>
      <c r="AP116">
        <f>IF(T116=1,MAX(0,Z116-MAX(Y116,AB116)),"")</f>
      </c>
      <c r="AQ116">
        <f>IF(T116=1,MAX(0,MIN(Z116,AB116+6/24)-MAX(Y116,AB116))+MAX(0,Z116-MAX(MAX(Y116,AB116),AB116+19/24)),"")</f>
      </c>
      <c r="AR116">
        <f>IF(T116=1,(AF116-AG116)-AE116*(AN116-AO116),"")</f>
      </c>
      <c r="AS116">
        <f>IF(T116=1,AG116-AE116*AO116,"")</f>
      </c>
      <c r="AT116">
        <f>IF(T116=1,(AJ116-AK116)-(1-AE116)*(AN116-AO116),"")</f>
      </c>
      <c r="AU116">
        <f>IF(T116=1,AK116-(1-AE116)*AO116,"")</f>
      </c>
      <c r="AV116">
        <f>IF(T116=1,(AH116-AI116)-AE116*(AP116-AQ116),"")</f>
      </c>
      <c r="AW116">
        <f>IF(T116=1,AI116-AE116*AQ116,"")</f>
      </c>
      <c r="AX116">
        <f>IF(T116=1,(AL116-AM116)-(1-AE116)*(AP116-AQ116),"")</f>
      </c>
      <c r="AY116">
        <f>IF(T116=1,AM116-(1-AE116)*AQ116,"")</f>
      </c>
    </row>
    <row r="117" spans="1:51" x14ac:dyDescent="0.25">
      <c r="A117" s="15"/>
      <c r="B117" s="15"/>
      <c r="C117" s="16"/>
      <c r="D117" s="11">
        <f>IF(J117="","",J117*(K117*INDEX('Parámetros'!$E$5:$E$7,U117)+L117*INDEX('Parámetros'!$F$5:$F$7,U117)+M117*INDEX('Parámetros'!$G$5:$G$7,U117)+N117*INDEX('Parámetros'!$H$5:$H$7,U117)+O117*INDEX('Parámetros'!$I$5:$I$7,U117)+P117*INDEX('Parámetros'!$J$5:$J$7,U117)+Q117*INDEX('Parámetros'!$K$5:$K$7,U117)+R117*INDEX('Parámetros'!$L$5:$L$7,U117)+S117*INDEX('Parámetros'!$M$5:$M$7,U117)))</f>
      </c>
      <c r="E117" s="17"/>
      <c r="F117" s="17"/>
      <c r="G117" s="15"/>
      <c r="H117" s="15"/>
      <c r="I117" s="13">
        <f>IF(AND(E117="",F117=""),"",IF(T117=1,(W117-X117)/60,"Revisa entrada y salida"))</f>
      </c>
      <c r="J117" s="14">
        <f>IF(OR(T117&lt;&gt;1,C117=""),"",C117/INDEX('Parámetros'!$D$5:$D$7,U117))</f>
      </c>
      <c r="K117" s="13">
        <f>IF(T117=1,ROUND(1440*((1-AC117)*AT117+(1-AD117)*AX117),0)/60,"")</f>
      </c>
      <c r="L117" s="13">
        <f>IF(T117=1,ROUND(1440*((1-AC117)*AU117+(1-AD117)*AY117),0)/60,"")</f>
      </c>
      <c r="M117" s="13">
        <f>IF(T117=1,ROUND(1440*((1-AC117)*AS117+(1-AD117)*AW117),0)/60,"")</f>
      </c>
      <c r="N117" s="13">
        <f>IF(T117=1,ROUND(1440*(IF(OR(H117="Sí",H117="Si",AC117=0),AC117*AR117+AD117*AV117,0)),0)/60,"")</f>
      </c>
      <c r="O117" s="13">
        <f>IF(T117=1,ROUND(1440*(IF(OR(H117="Sí",H117="Si",AC117=0),0,AC117*AR117+AD117*AV117)),0)/60,"")</f>
      </c>
      <c r="P117" s="13">
        <f>IF(T117=1,ROUND(1440*(IF(OR(H117="Sí",H117="Si",AC117=0),AC117*AS117+AD117*AW117,0)),0)/60,"")</f>
      </c>
      <c r="Q117" s="13">
        <f>IF(T117=1,ROUND(1440*(IF(OR(H117="Sí",H117="Si",AC117=0),0,AC117*AS117+AD117*AW117)),0)/60,"")</f>
      </c>
      <c r="R117" s="13">
        <f>IF(T117=1,ROUND(1440*(AC117*AT117+AD117*AX117),0)/60,"")</f>
      </c>
      <c r="S117" s="13">
        <f>IF(T117=1,ROUND(1440*(AC117*AU117+AD117*AY117),0)/60,"")</f>
      </c>
      <c r="T117">
        <f>IF(AND(ISNUMBER(E117),ISNUMBER(F117)),IF(AND(F117&gt;E117,YEAR(E117)=2026,(F117-E117)*1440&lt;=1140),1,0),0)</f>
      </c>
      <c r="U117">
        <f>IF(T117=1,MATCH(INT(E117),'Parámetros'!$A$5:$A$7,1),"")</f>
      </c>
      <c r="V117">
        <f>IF(T117=1,INDEX('Parámetros'!$C$5:$C$7,U117)/24,"")</f>
      </c>
      <c r="W117">
        <f>IF(T117=1,ROUND((F117-E117)*1440,0),"")</f>
      </c>
      <c r="X117">
        <f>IF(T117=1,MIN(N(G117),W117),"")</f>
      </c>
      <c r="Y117">
        <f>IF(T117=1,E117+(INT(W117/2)-INT(X117/2))/1440,"")</f>
      </c>
      <c r="Z117">
        <f>IF(T117=1,Y117+X117/1440,"")</f>
      </c>
      <c r="AA117">
        <f>IF(T117=1,MIN(F117,IF(E117+V117&lt;=Y117,E117+V117,E117+V117+X117/1440)),"")</f>
      </c>
      <c r="AB117">
        <f>IF(T117=1,INT(E117)+1,"")</f>
      </c>
      <c r="AC117">
        <f>IF(T117=1,IF(OR(WEEKDAY(AB117-1)=1,COUNTIF('Festivos 2026'!$A$5:$A$40,AB117-1)&gt;0),1,0),"")</f>
      </c>
      <c r="AD117">
        <f>IF(T117=1,IF(OR(WEEKDAY(AB117)=1,COUNTIF('Festivos 2026'!$A$5:$A$40,AB117)&gt;0),1,0),"")</f>
      </c>
      <c r="AE117">
        <f>IF(T117=1,IF(Z117&lt;=AA117,1,0),"")</f>
      </c>
      <c r="AF117">
        <f>IF(T117=1,MAX(0,MIN(AA117,AB117)-E117),"")</f>
      </c>
      <c r="AG117">
        <f>IF(T117=1,MAX(0,MIN(MIN(AA117,AB117),(AB117-1)+6/24)-E117)+MAX(0,MIN(AA117,AB117)-MAX(E117,(AB117-1)+19/24)),"")</f>
      </c>
      <c r="AH117">
        <f>IF(T117=1,MAX(0,AA117-MAX(E117,AB117)),"")</f>
      </c>
      <c r="AI117">
        <f>IF(T117=1,MAX(0,MIN(AA117,AB117+6/24)-MAX(E117,AB117))+MAX(0,AA117-MAX(MAX(E117,AB117),AB117+19/24)),"")</f>
      </c>
      <c r="AJ117">
        <f>IF(T117=1,MAX(0,MIN(F117,AB117)-AA117),"")</f>
      </c>
      <c r="AK117">
        <f>IF(T117=1,MAX(0,MIN(MIN(F117,AB117),(AB117-1)+6/24)-AA117)+MAX(0,MIN(F117,AB117)-MAX(AA117,(AB117-1)+19/24)),"")</f>
      </c>
      <c r="AL117">
        <f>IF(T117=1,MAX(0,F117-MAX(AA117,AB117)),"")</f>
      </c>
      <c r="AM117">
        <f>IF(T117=1,MAX(0,MIN(F117,AB117+6/24)-MAX(AA117,AB117))+MAX(0,F117-MAX(MAX(AA117,AB117),AB117+19/24)),"")</f>
      </c>
      <c r="AN117">
        <f>IF(T117=1,MAX(0,MIN(Z117,AB117)-Y117),"")</f>
      </c>
      <c r="AO117">
        <f>IF(T117=1,MAX(0,MIN(MIN(Z117,AB117),(AB117-1)+6/24)-Y117)+MAX(0,MIN(Z117,AB117)-MAX(Y117,(AB117-1)+19/24)),"")</f>
      </c>
      <c r="AP117">
        <f>IF(T117=1,MAX(0,Z117-MAX(Y117,AB117)),"")</f>
      </c>
      <c r="AQ117">
        <f>IF(T117=1,MAX(0,MIN(Z117,AB117+6/24)-MAX(Y117,AB117))+MAX(0,Z117-MAX(MAX(Y117,AB117),AB117+19/24)),"")</f>
      </c>
      <c r="AR117">
        <f>IF(T117=1,(AF117-AG117)-AE117*(AN117-AO117),"")</f>
      </c>
      <c r="AS117">
        <f>IF(T117=1,AG117-AE117*AO117,"")</f>
      </c>
      <c r="AT117">
        <f>IF(T117=1,(AJ117-AK117)-(1-AE117)*(AN117-AO117),"")</f>
      </c>
      <c r="AU117">
        <f>IF(T117=1,AK117-(1-AE117)*AO117,"")</f>
      </c>
      <c r="AV117">
        <f>IF(T117=1,(AH117-AI117)-AE117*(AP117-AQ117),"")</f>
      </c>
      <c r="AW117">
        <f>IF(T117=1,AI117-AE117*AQ117,"")</f>
      </c>
      <c r="AX117">
        <f>IF(T117=1,(AL117-AM117)-(1-AE117)*(AP117-AQ117),"")</f>
      </c>
      <c r="AY117">
        <f>IF(T117=1,AM117-(1-AE117)*AQ117,"")</f>
      </c>
    </row>
    <row r="118" spans="1:51" x14ac:dyDescent="0.25">
      <c r="A118" s="15"/>
      <c r="B118" s="15"/>
      <c r="C118" s="16"/>
      <c r="D118" s="11">
        <f>IF(J118="","",J118*(K118*INDEX('Parámetros'!$E$5:$E$7,U118)+L118*INDEX('Parámetros'!$F$5:$F$7,U118)+M118*INDEX('Parámetros'!$G$5:$G$7,U118)+N118*INDEX('Parámetros'!$H$5:$H$7,U118)+O118*INDEX('Parámetros'!$I$5:$I$7,U118)+P118*INDEX('Parámetros'!$J$5:$J$7,U118)+Q118*INDEX('Parámetros'!$K$5:$K$7,U118)+R118*INDEX('Parámetros'!$L$5:$L$7,U118)+S118*INDEX('Parámetros'!$M$5:$M$7,U118)))</f>
      </c>
      <c r="E118" s="17"/>
      <c r="F118" s="17"/>
      <c r="G118" s="15"/>
      <c r="H118" s="15"/>
      <c r="I118" s="13">
        <f>IF(AND(E118="",F118=""),"",IF(T118=1,(W118-X118)/60,"Revisa entrada y salida"))</f>
      </c>
      <c r="J118" s="14">
        <f>IF(OR(T118&lt;&gt;1,C118=""),"",C118/INDEX('Parámetros'!$D$5:$D$7,U118))</f>
      </c>
      <c r="K118" s="13">
        <f>IF(T118=1,ROUND(1440*((1-AC118)*AT118+(1-AD118)*AX118),0)/60,"")</f>
      </c>
      <c r="L118" s="13">
        <f>IF(T118=1,ROUND(1440*((1-AC118)*AU118+(1-AD118)*AY118),0)/60,"")</f>
      </c>
      <c r="M118" s="13">
        <f>IF(T118=1,ROUND(1440*((1-AC118)*AS118+(1-AD118)*AW118),0)/60,"")</f>
      </c>
      <c r="N118" s="13">
        <f>IF(T118=1,ROUND(1440*(IF(OR(H118="Sí",H118="Si",AC118=0),AC118*AR118+AD118*AV118,0)),0)/60,"")</f>
      </c>
      <c r="O118" s="13">
        <f>IF(T118=1,ROUND(1440*(IF(OR(H118="Sí",H118="Si",AC118=0),0,AC118*AR118+AD118*AV118)),0)/60,"")</f>
      </c>
      <c r="P118" s="13">
        <f>IF(T118=1,ROUND(1440*(IF(OR(H118="Sí",H118="Si",AC118=0),AC118*AS118+AD118*AW118,0)),0)/60,"")</f>
      </c>
      <c r="Q118" s="13">
        <f>IF(T118=1,ROUND(1440*(IF(OR(H118="Sí",H118="Si",AC118=0),0,AC118*AS118+AD118*AW118)),0)/60,"")</f>
      </c>
      <c r="R118" s="13">
        <f>IF(T118=1,ROUND(1440*(AC118*AT118+AD118*AX118),0)/60,"")</f>
      </c>
      <c r="S118" s="13">
        <f>IF(T118=1,ROUND(1440*(AC118*AU118+AD118*AY118),0)/60,"")</f>
      </c>
      <c r="T118">
        <f>IF(AND(ISNUMBER(E118),ISNUMBER(F118)),IF(AND(F118&gt;E118,YEAR(E118)=2026,(F118-E118)*1440&lt;=1140),1,0),0)</f>
      </c>
      <c r="U118">
        <f>IF(T118=1,MATCH(INT(E118),'Parámetros'!$A$5:$A$7,1),"")</f>
      </c>
      <c r="V118">
        <f>IF(T118=1,INDEX('Parámetros'!$C$5:$C$7,U118)/24,"")</f>
      </c>
      <c r="W118">
        <f>IF(T118=1,ROUND((F118-E118)*1440,0),"")</f>
      </c>
      <c r="X118">
        <f>IF(T118=1,MIN(N(G118),W118),"")</f>
      </c>
      <c r="Y118">
        <f>IF(T118=1,E118+(INT(W118/2)-INT(X118/2))/1440,"")</f>
      </c>
      <c r="Z118">
        <f>IF(T118=1,Y118+X118/1440,"")</f>
      </c>
      <c r="AA118">
        <f>IF(T118=1,MIN(F118,IF(E118+V118&lt;=Y118,E118+V118,E118+V118+X118/1440)),"")</f>
      </c>
      <c r="AB118">
        <f>IF(T118=1,INT(E118)+1,"")</f>
      </c>
      <c r="AC118">
        <f>IF(T118=1,IF(OR(WEEKDAY(AB118-1)=1,COUNTIF('Festivos 2026'!$A$5:$A$40,AB118-1)&gt;0),1,0),"")</f>
      </c>
      <c r="AD118">
        <f>IF(T118=1,IF(OR(WEEKDAY(AB118)=1,COUNTIF('Festivos 2026'!$A$5:$A$40,AB118)&gt;0),1,0),"")</f>
      </c>
      <c r="AE118">
        <f>IF(T118=1,IF(Z118&lt;=AA118,1,0),"")</f>
      </c>
      <c r="AF118">
        <f>IF(T118=1,MAX(0,MIN(AA118,AB118)-E118),"")</f>
      </c>
      <c r="AG118">
        <f>IF(T118=1,MAX(0,MIN(MIN(AA118,AB118),(AB118-1)+6/24)-E118)+MAX(0,MIN(AA118,AB118)-MAX(E118,(AB118-1)+19/24)),"")</f>
      </c>
      <c r="AH118">
        <f>IF(T118=1,MAX(0,AA118-MAX(E118,AB118)),"")</f>
      </c>
      <c r="AI118">
        <f>IF(T118=1,MAX(0,MIN(AA118,AB118+6/24)-MAX(E118,AB118))+MAX(0,AA118-MAX(MAX(E118,AB118),AB118+19/24)),"")</f>
      </c>
      <c r="AJ118">
        <f>IF(T118=1,MAX(0,MIN(F118,AB118)-AA118),"")</f>
      </c>
      <c r="AK118">
        <f>IF(T118=1,MAX(0,MIN(MIN(F118,AB118),(AB118-1)+6/24)-AA118)+MAX(0,MIN(F118,AB118)-MAX(AA118,(AB118-1)+19/24)),"")</f>
      </c>
      <c r="AL118">
        <f>IF(T118=1,MAX(0,F118-MAX(AA118,AB118)),"")</f>
      </c>
      <c r="AM118">
        <f>IF(T118=1,MAX(0,MIN(F118,AB118+6/24)-MAX(AA118,AB118))+MAX(0,F118-MAX(MAX(AA118,AB118),AB118+19/24)),"")</f>
      </c>
      <c r="AN118">
        <f>IF(T118=1,MAX(0,MIN(Z118,AB118)-Y118),"")</f>
      </c>
      <c r="AO118">
        <f>IF(T118=1,MAX(0,MIN(MIN(Z118,AB118),(AB118-1)+6/24)-Y118)+MAX(0,MIN(Z118,AB118)-MAX(Y118,(AB118-1)+19/24)),"")</f>
      </c>
      <c r="AP118">
        <f>IF(T118=1,MAX(0,Z118-MAX(Y118,AB118)),"")</f>
      </c>
      <c r="AQ118">
        <f>IF(T118=1,MAX(0,MIN(Z118,AB118+6/24)-MAX(Y118,AB118))+MAX(0,Z118-MAX(MAX(Y118,AB118),AB118+19/24)),"")</f>
      </c>
      <c r="AR118">
        <f>IF(T118=1,(AF118-AG118)-AE118*(AN118-AO118),"")</f>
      </c>
      <c r="AS118">
        <f>IF(T118=1,AG118-AE118*AO118,"")</f>
      </c>
      <c r="AT118">
        <f>IF(T118=1,(AJ118-AK118)-(1-AE118)*(AN118-AO118),"")</f>
      </c>
      <c r="AU118">
        <f>IF(T118=1,AK118-(1-AE118)*AO118,"")</f>
      </c>
      <c r="AV118">
        <f>IF(T118=1,(AH118-AI118)-AE118*(AP118-AQ118),"")</f>
      </c>
      <c r="AW118">
        <f>IF(T118=1,AI118-AE118*AQ118,"")</f>
      </c>
      <c r="AX118">
        <f>IF(T118=1,(AL118-AM118)-(1-AE118)*(AP118-AQ118),"")</f>
      </c>
      <c r="AY118">
        <f>IF(T118=1,AM118-(1-AE118)*AQ118,"")</f>
      </c>
    </row>
    <row r="119" spans="1:51" x14ac:dyDescent="0.25">
      <c r="A119" s="15"/>
      <c r="B119" s="15"/>
      <c r="C119" s="16"/>
      <c r="D119" s="11">
        <f>IF(J119="","",J119*(K119*INDEX('Parámetros'!$E$5:$E$7,U119)+L119*INDEX('Parámetros'!$F$5:$F$7,U119)+M119*INDEX('Parámetros'!$G$5:$G$7,U119)+N119*INDEX('Parámetros'!$H$5:$H$7,U119)+O119*INDEX('Parámetros'!$I$5:$I$7,U119)+P119*INDEX('Parámetros'!$J$5:$J$7,U119)+Q119*INDEX('Parámetros'!$K$5:$K$7,U119)+R119*INDEX('Parámetros'!$L$5:$L$7,U119)+S119*INDEX('Parámetros'!$M$5:$M$7,U119)))</f>
      </c>
      <c r="E119" s="17"/>
      <c r="F119" s="17"/>
      <c r="G119" s="15"/>
      <c r="H119" s="15"/>
      <c r="I119" s="13">
        <f>IF(AND(E119="",F119=""),"",IF(T119=1,(W119-X119)/60,"Revisa entrada y salida"))</f>
      </c>
      <c r="J119" s="14">
        <f>IF(OR(T119&lt;&gt;1,C119=""),"",C119/INDEX('Parámetros'!$D$5:$D$7,U119))</f>
      </c>
      <c r="K119" s="13">
        <f>IF(T119=1,ROUND(1440*((1-AC119)*AT119+(1-AD119)*AX119),0)/60,"")</f>
      </c>
      <c r="L119" s="13">
        <f>IF(T119=1,ROUND(1440*((1-AC119)*AU119+(1-AD119)*AY119),0)/60,"")</f>
      </c>
      <c r="M119" s="13">
        <f>IF(T119=1,ROUND(1440*((1-AC119)*AS119+(1-AD119)*AW119),0)/60,"")</f>
      </c>
      <c r="N119" s="13">
        <f>IF(T119=1,ROUND(1440*(IF(OR(H119="Sí",H119="Si",AC119=0),AC119*AR119+AD119*AV119,0)),0)/60,"")</f>
      </c>
      <c r="O119" s="13">
        <f>IF(T119=1,ROUND(1440*(IF(OR(H119="Sí",H119="Si",AC119=0),0,AC119*AR119+AD119*AV119)),0)/60,"")</f>
      </c>
      <c r="P119" s="13">
        <f>IF(T119=1,ROUND(1440*(IF(OR(H119="Sí",H119="Si",AC119=0),AC119*AS119+AD119*AW119,0)),0)/60,"")</f>
      </c>
      <c r="Q119" s="13">
        <f>IF(T119=1,ROUND(1440*(IF(OR(H119="Sí",H119="Si",AC119=0),0,AC119*AS119+AD119*AW119)),0)/60,"")</f>
      </c>
      <c r="R119" s="13">
        <f>IF(T119=1,ROUND(1440*(AC119*AT119+AD119*AX119),0)/60,"")</f>
      </c>
      <c r="S119" s="13">
        <f>IF(T119=1,ROUND(1440*(AC119*AU119+AD119*AY119),0)/60,"")</f>
      </c>
      <c r="T119">
        <f>IF(AND(ISNUMBER(E119),ISNUMBER(F119)),IF(AND(F119&gt;E119,YEAR(E119)=2026,(F119-E119)*1440&lt;=1140),1,0),0)</f>
      </c>
      <c r="U119">
        <f>IF(T119=1,MATCH(INT(E119),'Parámetros'!$A$5:$A$7,1),"")</f>
      </c>
      <c r="V119">
        <f>IF(T119=1,INDEX('Parámetros'!$C$5:$C$7,U119)/24,"")</f>
      </c>
      <c r="W119">
        <f>IF(T119=1,ROUND((F119-E119)*1440,0),"")</f>
      </c>
      <c r="X119">
        <f>IF(T119=1,MIN(N(G119),W119),"")</f>
      </c>
      <c r="Y119">
        <f>IF(T119=1,E119+(INT(W119/2)-INT(X119/2))/1440,"")</f>
      </c>
      <c r="Z119">
        <f>IF(T119=1,Y119+X119/1440,"")</f>
      </c>
      <c r="AA119">
        <f>IF(T119=1,MIN(F119,IF(E119+V119&lt;=Y119,E119+V119,E119+V119+X119/1440)),"")</f>
      </c>
      <c r="AB119">
        <f>IF(T119=1,INT(E119)+1,"")</f>
      </c>
      <c r="AC119">
        <f>IF(T119=1,IF(OR(WEEKDAY(AB119-1)=1,COUNTIF('Festivos 2026'!$A$5:$A$40,AB119-1)&gt;0),1,0),"")</f>
      </c>
      <c r="AD119">
        <f>IF(T119=1,IF(OR(WEEKDAY(AB119)=1,COUNTIF('Festivos 2026'!$A$5:$A$40,AB119)&gt;0),1,0),"")</f>
      </c>
      <c r="AE119">
        <f>IF(T119=1,IF(Z119&lt;=AA119,1,0),"")</f>
      </c>
      <c r="AF119">
        <f>IF(T119=1,MAX(0,MIN(AA119,AB119)-E119),"")</f>
      </c>
      <c r="AG119">
        <f>IF(T119=1,MAX(0,MIN(MIN(AA119,AB119),(AB119-1)+6/24)-E119)+MAX(0,MIN(AA119,AB119)-MAX(E119,(AB119-1)+19/24)),"")</f>
      </c>
      <c r="AH119">
        <f>IF(T119=1,MAX(0,AA119-MAX(E119,AB119)),"")</f>
      </c>
      <c r="AI119">
        <f>IF(T119=1,MAX(0,MIN(AA119,AB119+6/24)-MAX(E119,AB119))+MAX(0,AA119-MAX(MAX(E119,AB119),AB119+19/24)),"")</f>
      </c>
      <c r="AJ119">
        <f>IF(T119=1,MAX(0,MIN(F119,AB119)-AA119),"")</f>
      </c>
      <c r="AK119">
        <f>IF(T119=1,MAX(0,MIN(MIN(F119,AB119),(AB119-1)+6/24)-AA119)+MAX(0,MIN(F119,AB119)-MAX(AA119,(AB119-1)+19/24)),"")</f>
      </c>
      <c r="AL119">
        <f>IF(T119=1,MAX(0,F119-MAX(AA119,AB119)),"")</f>
      </c>
      <c r="AM119">
        <f>IF(T119=1,MAX(0,MIN(F119,AB119+6/24)-MAX(AA119,AB119))+MAX(0,F119-MAX(MAX(AA119,AB119),AB119+19/24)),"")</f>
      </c>
      <c r="AN119">
        <f>IF(T119=1,MAX(0,MIN(Z119,AB119)-Y119),"")</f>
      </c>
      <c r="AO119">
        <f>IF(T119=1,MAX(0,MIN(MIN(Z119,AB119),(AB119-1)+6/24)-Y119)+MAX(0,MIN(Z119,AB119)-MAX(Y119,(AB119-1)+19/24)),"")</f>
      </c>
      <c r="AP119">
        <f>IF(T119=1,MAX(0,Z119-MAX(Y119,AB119)),"")</f>
      </c>
      <c r="AQ119">
        <f>IF(T119=1,MAX(0,MIN(Z119,AB119+6/24)-MAX(Y119,AB119))+MAX(0,Z119-MAX(MAX(Y119,AB119),AB119+19/24)),"")</f>
      </c>
      <c r="AR119">
        <f>IF(T119=1,(AF119-AG119)-AE119*(AN119-AO119),"")</f>
      </c>
      <c r="AS119">
        <f>IF(T119=1,AG119-AE119*AO119,"")</f>
      </c>
      <c r="AT119">
        <f>IF(T119=1,(AJ119-AK119)-(1-AE119)*(AN119-AO119),"")</f>
      </c>
      <c r="AU119">
        <f>IF(T119=1,AK119-(1-AE119)*AO119,"")</f>
      </c>
      <c r="AV119">
        <f>IF(T119=1,(AH119-AI119)-AE119*(AP119-AQ119),"")</f>
      </c>
      <c r="AW119">
        <f>IF(T119=1,AI119-AE119*AQ119,"")</f>
      </c>
      <c r="AX119">
        <f>IF(T119=1,(AL119-AM119)-(1-AE119)*(AP119-AQ119),"")</f>
      </c>
      <c r="AY119">
        <f>IF(T119=1,AM119-(1-AE119)*AQ119,"")</f>
      </c>
    </row>
    <row r="120" spans="1:51" x14ac:dyDescent="0.25">
      <c r="A120" s="15"/>
      <c r="B120" s="15"/>
      <c r="C120" s="16"/>
      <c r="D120" s="11">
        <f>IF(J120="","",J120*(K120*INDEX('Parámetros'!$E$5:$E$7,U120)+L120*INDEX('Parámetros'!$F$5:$F$7,U120)+M120*INDEX('Parámetros'!$G$5:$G$7,U120)+N120*INDEX('Parámetros'!$H$5:$H$7,U120)+O120*INDEX('Parámetros'!$I$5:$I$7,U120)+P120*INDEX('Parámetros'!$J$5:$J$7,U120)+Q120*INDEX('Parámetros'!$K$5:$K$7,U120)+R120*INDEX('Parámetros'!$L$5:$L$7,U120)+S120*INDEX('Parámetros'!$M$5:$M$7,U120)))</f>
      </c>
      <c r="E120" s="17"/>
      <c r="F120" s="17"/>
      <c r="G120" s="15"/>
      <c r="H120" s="15"/>
      <c r="I120" s="13">
        <f>IF(AND(E120="",F120=""),"",IF(T120=1,(W120-X120)/60,"Revisa entrada y salida"))</f>
      </c>
      <c r="J120" s="14">
        <f>IF(OR(T120&lt;&gt;1,C120=""),"",C120/INDEX('Parámetros'!$D$5:$D$7,U120))</f>
      </c>
      <c r="K120" s="13">
        <f>IF(T120=1,ROUND(1440*((1-AC120)*AT120+(1-AD120)*AX120),0)/60,"")</f>
      </c>
      <c r="L120" s="13">
        <f>IF(T120=1,ROUND(1440*((1-AC120)*AU120+(1-AD120)*AY120),0)/60,"")</f>
      </c>
      <c r="M120" s="13">
        <f>IF(T120=1,ROUND(1440*((1-AC120)*AS120+(1-AD120)*AW120),0)/60,"")</f>
      </c>
      <c r="N120" s="13">
        <f>IF(T120=1,ROUND(1440*(IF(OR(H120="Sí",H120="Si",AC120=0),AC120*AR120+AD120*AV120,0)),0)/60,"")</f>
      </c>
      <c r="O120" s="13">
        <f>IF(T120=1,ROUND(1440*(IF(OR(H120="Sí",H120="Si",AC120=0),0,AC120*AR120+AD120*AV120)),0)/60,"")</f>
      </c>
      <c r="P120" s="13">
        <f>IF(T120=1,ROUND(1440*(IF(OR(H120="Sí",H120="Si",AC120=0),AC120*AS120+AD120*AW120,0)),0)/60,"")</f>
      </c>
      <c r="Q120" s="13">
        <f>IF(T120=1,ROUND(1440*(IF(OR(H120="Sí",H120="Si",AC120=0),0,AC120*AS120+AD120*AW120)),0)/60,"")</f>
      </c>
      <c r="R120" s="13">
        <f>IF(T120=1,ROUND(1440*(AC120*AT120+AD120*AX120),0)/60,"")</f>
      </c>
      <c r="S120" s="13">
        <f>IF(T120=1,ROUND(1440*(AC120*AU120+AD120*AY120),0)/60,"")</f>
      </c>
      <c r="T120">
        <f>IF(AND(ISNUMBER(E120),ISNUMBER(F120)),IF(AND(F120&gt;E120,YEAR(E120)=2026,(F120-E120)*1440&lt;=1140),1,0),0)</f>
      </c>
      <c r="U120">
        <f>IF(T120=1,MATCH(INT(E120),'Parámetros'!$A$5:$A$7,1),"")</f>
      </c>
      <c r="V120">
        <f>IF(T120=1,INDEX('Parámetros'!$C$5:$C$7,U120)/24,"")</f>
      </c>
      <c r="W120">
        <f>IF(T120=1,ROUND((F120-E120)*1440,0),"")</f>
      </c>
      <c r="X120">
        <f>IF(T120=1,MIN(N(G120),W120),"")</f>
      </c>
      <c r="Y120">
        <f>IF(T120=1,E120+(INT(W120/2)-INT(X120/2))/1440,"")</f>
      </c>
      <c r="Z120">
        <f>IF(T120=1,Y120+X120/1440,"")</f>
      </c>
      <c r="AA120">
        <f>IF(T120=1,MIN(F120,IF(E120+V120&lt;=Y120,E120+V120,E120+V120+X120/1440)),"")</f>
      </c>
      <c r="AB120">
        <f>IF(T120=1,INT(E120)+1,"")</f>
      </c>
      <c r="AC120">
        <f>IF(T120=1,IF(OR(WEEKDAY(AB120-1)=1,COUNTIF('Festivos 2026'!$A$5:$A$40,AB120-1)&gt;0),1,0),"")</f>
      </c>
      <c r="AD120">
        <f>IF(T120=1,IF(OR(WEEKDAY(AB120)=1,COUNTIF('Festivos 2026'!$A$5:$A$40,AB120)&gt;0),1,0),"")</f>
      </c>
      <c r="AE120">
        <f>IF(T120=1,IF(Z120&lt;=AA120,1,0),"")</f>
      </c>
      <c r="AF120">
        <f>IF(T120=1,MAX(0,MIN(AA120,AB120)-E120),"")</f>
      </c>
      <c r="AG120">
        <f>IF(T120=1,MAX(0,MIN(MIN(AA120,AB120),(AB120-1)+6/24)-E120)+MAX(0,MIN(AA120,AB120)-MAX(E120,(AB120-1)+19/24)),"")</f>
      </c>
      <c r="AH120">
        <f>IF(T120=1,MAX(0,AA120-MAX(E120,AB120)),"")</f>
      </c>
      <c r="AI120">
        <f>IF(T120=1,MAX(0,MIN(AA120,AB120+6/24)-MAX(E120,AB120))+MAX(0,AA120-MAX(MAX(E120,AB120),AB120+19/24)),"")</f>
      </c>
      <c r="AJ120">
        <f>IF(T120=1,MAX(0,MIN(F120,AB120)-AA120),"")</f>
      </c>
      <c r="AK120">
        <f>IF(T120=1,MAX(0,MIN(MIN(F120,AB120),(AB120-1)+6/24)-AA120)+MAX(0,MIN(F120,AB120)-MAX(AA120,(AB120-1)+19/24)),"")</f>
      </c>
      <c r="AL120">
        <f>IF(T120=1,MAX(0,F120-MAX(AA120,AB120)),"")</f>
      </c>
      <c r="AM120">
        <f>IF(T120=1,MAX(0,MIN(F120,AB120+6/24)-MAX(AA120,AB120))+MAX(0,F120-MAX(MAX(AA120,AB120),AB120+19/24)),"")</f>
      </c>
      <c r="AN120">
        <f>IF(T120=1,MAX(0,MIN(Z120,AB120)-Y120),"")</f>
      </c>
      <c r="AO120">
        <f>IF(T120=1,MAX(0,MIN(MIN(Z120,AB120),(AB120-1)+6/24)-Y120)+MAX(0,MIN(Z120,AB120)-MAX(Y120,(AB120-1)+19/24)),"")</f>
      </c>
      <c r="AP120">
        <f>IF(T120=1,MAX(0,Z120-MAX(Y120,AB120)),"")</f>
      </c>
      <c r="AQ120">
        <f>IF(T120=1,MAX(0,MIN(Z120,AB120+6/24)-MAX(Y120,AB120))+MAX(0,Z120-MAX(MAX(Y120,AB120),AB120+19/24)),"")</f>
      </c>
      <c r="AR120">
        <f>IF(T120=1,(AF120-AG120)-AE120*(AN120-AO120),"")</f>
      </c>
      <c r="AS120">
        <f>IF(T120=1,AG120-AE120*AO120,"")</f>
      </c>
      <c r="AT120">
        <f>IF(T120=1,(AJ120-AK120)-(1-AE120)*(AN120-AO120),"")</f>
      </c>
      <c r="AU120">
        <f>IF(T120=1,AK120-(1-AE120)*AO120,"")</f>
      </c>
      <c r="AV120">
        <f>IF(T120=1,(AH120-AI120)-AE120*(AP120-AQ120),"")</f>
      </c>
      <c r="AW120">
        <f>IF(T120=1,AI120-AE120*AQ120,"")</f>
      </c>
      <c r="AX120">
        <f>IF(T120=1,(AL120-AM120)-(1-AE120)*(AP120-AQ120),"")</f>
      </c>
      <c r="AY120">
        <f>IF(T120=1,AM120-(1-AE120)*AQ120,"")</f>
      </c>
    </row>
    <row r="121" spans="1:51" x14ac:dyDescent="0.25">
      <c r="A121" s="15"/>
      <c r="B121" s="15"/>
      <c r="C121" s="16"/>
      <c r="D121" s="11">
        <f>IF(J121="","",J121*(K121*INDEX('Parámetros'!$E$5:$E$7,U121)+L121*INDEX('Parámetros'!$F$5:$F$7,U121)+M121*INDEX('Parámetros'!$G$5:$G$7,U121)+N121*INDEX('Parámetros'!$H$5:$H$7,U121)+O121*INDEX('Parámetros'!$I$5:$I$7,U121)+P121*INDEX('Parámetros'!$J$5:$J$7,U121)+Q121*INDEX('Parámetros'!$K$5:$K$7,U121)+R121*INDEX('Parámetros'!$L$5:$L$7,U121)+S121*INDEX('Parámetros'!$M$5:$M$7,U121)))</f>
      </c>
      <c r="E121" s="17"/>
      <c r="F121" s="17"/>
      <c r="G121" s="15"/>
      <c r="H121" s="15"/>
      <c r="I121" s="13">
        <f>IF(AND(E121="",F121=""),"",IF(T121=1,(W121-X121)/60,"Revisa entrada y salida"))</f>
      </c>
      <c r="J121" s="14">
        <f>IF(OR(T121&lt;&gt;1,C121=""),"",C121/INDEX('Parámetros'!$D$5:$D$7,U121))</f>
      </c>
      <c r="K121" s="13">
        <f>IF(T121=1,ROUND(1440*((1-AC121)*AT121+(1-AD121)*AX121),0)/60,"")</f>
      </c>
      <c r="L121" s="13">
        <f>IF(T121=1,ROUND(1440*((1-AC121)*AU121+(1-AD121)*AY121),0)/60,"")</f>
      </c>
      <c r="M121" s="13">
        <f>IF(T121=1,ROUND(1440*((1-AC121)*AS121+(1-AD121)*AW121),0)/60,"")</f>
      </c>
      <c r="N121" s="13">
        <f>IF(T121=1,ROUND(1440*(IF(OR(H121="Sí",H121="Si",AC121=0),AC121*AR121+AD121*AV121,0)),0)/60,"")</f>
      </c>
      <c r="O121" s="13">
        <f>IF(T121=1,ROUND(1440*(IF(OR(H121="Sí",H121="Si",AC121=0),0,AC121*AR121+AD121*AV121)),0)/60,"")</f>
      </c>
      <c r="P121" s="13">
        <f>IF(T121=1,ROUND(1440*(IF(OR(H121="Sí",H121="Si",AC121=0),AC121*AS121+AD121*AW121,0)),0)/60,"")</f>
      </c>
      <c r="Q121" s="13">
        <f>IF(T121=1,ROUND(1440*(IF(OR(H121="Sí",H121="Si",AC121=0),0,AC121*AS121+AD121*AW121)),0)/60,"")</f>
      </c>
      <c r="R121" s="13">
        <f>IF(T121=1,ROUND(1440*(AC121*AT121+AD121*AX121),0)/60,"")</f>
      </c>
      <c r="S121" s="13">
        <f>IF(T121=1,ROUND(1440*(AC121*AU121+AD121*AY121),0)/60,"")</f>
      </c>
      <c r="T121">
        <f>IF(AND(ISNUMBER(E121),ISNUMBER(F121)),IF(AND(F121&gt;E121,YEAR(E121)=2026,(F121-E121)*1440&lt;=1140),1,0),0)</f>
      </c>
      <c r="U121">
        <f>IF(T121=1,MATCH(INT(E121),'Parámetros'!$A$5:$A$7,1),"")</f>
      </c>
      <c r="V121">
        <f>IF(T121=1,INDEX('Parámetros'!$C$5:$C$7,U121)/24,"")</f>
      </c>
      <c r="W121">
        <f>IF(T121=1,ROUND((F121-E121)*1440,0),"")</f>
      </c>
      <c r="X121">
        <f>IF(T121=1,MIN(N(G121),W121),"")</f>
      </c>
      <c r="Y121">
        <f>IF(T121=1,E121+(INT(W121/2)-INT(X121/2))/1440,"")</f>
      </c>
      <c r="Z121">
        <f>IF(T121=1,Y121+X121/1440,"")</f>
      </c>
      <c r="AA121">
        <f>IF(T121=1,MIN(F121,IF(E121+V121&lt;=Y121,E121+V121,E121+V121+X121/1440)),"")</f>
      </c>
      <c r="AB121">
        <f>IF(T121=1,INT(E121)+1,"")</f>
      </c>
      <c r="AC121">
        <f>IF(T121=1,IF(OR(WEEKDAY(AB121-1)=1,COUNTIF('Festivos 2026'!$A$5:$A$40,AB121-1)&gt;0),1,0),"")</f>
      </c>
      <c r="AD121">
        <f>IF(T121=1,IF(OR(WEEKDAY(AB121)=1,COUNTIF('Festivos 2026'!$A$5:$A$40,AB121)&gt;0),1,0),"")</f>
      </c>
      <c r="AE121">
        <f>IF(T121=1,IF(Z121&lt;=AA121,1,0),"")</f>
      </c>
      <c r="AF121">
        <f>IF(T121=1,MAX(0,MIN(AA121,AB121)-E121),"")</f>
      </c>
      <c r="AG121">
        <f>IF(T121=1,MAX(0,MIN(MIN(AA121,AB121),(AB121-1)+6/24)-E121)+MAX(0,MIN(AA121,AB121)-MAX(E121,(AB121-1)+19/24)),"")</f>
      </c>
      <c r="AH121">
        <f>IF(T121=1,MAX(0,AA121-MAX(E121,AB121)),"")</f>
      </c>
      <c r="AI121">
        <f>IF(T121=1,MAX(0,MIN(AA121,AB121+6/24)-MAX(E121,AB121))+MAX(0,AA121-MAX(MAX(E121,AB121),AB121+19/24)),"")</f>
      </c>
      <c r="AJ121">
        <f>IF(T121=1,MAX(0,MIN(F121,AB121)-AA121),"")</f>
      </c>
      <c r="AK121">
        <f>IF(T121=1,MAX(0,MIN(MIN(F121,AB121),(AB121-1)+6/24)-AA121)+MAX(0,MIN(F121,AB121)-MAX(AA121,(AB121-1)+19/24)),"")</f>
      </c>
      <c r="AL121">
        <f>IF(T121=1,MAX(0,F121-MAX(AA121,AB121)),"")</f>
      </c>
      <c r="AM121">
        <f>IF(T121=1,MAX(0,MIN(F121,AB121+6/24)-MAX(AA121,AB121))+MAX(0,F121-MAX(MAX(AA121,AB121),AB121+19/24)),"")</f>
      </c>
      <c r="AN121">
        <f>IF(T121=1,MAX(0,MIN(Z121,AB121)-Y121),"")</f>
      </c>
      <c r="AO121">
        <f>IF(T121=1,MAX(0,MIN(MIN(Z121,AB121),(AB121-1)+6/24)-Y121)+MAX(0,MIN(Z121,AB121)-MAX(Y121,(AB121-1)+19/24)),"")</f>
      </c>
      <c r="AP121">
        <f>IF(T121=1,MAX(0,Z121-MAX(Y121,AB121)),"")</f>
      </c>
      <c r="AQ121">
        <f>IF(T121=1,MAX(0,MIN(Z121,AB121+6/24)-MAX(Y121,AB121))+MAX(0,Z121-MAX(MAX(Y121,AB121),AB121+19/24)),"")</f>
      </c>
      <c r="AR121">
        <f>IF(T121=1,(AF121-AG121)-AE121*(AN121-AO121),"")</f>
      </c>
      <c r="AS121">
        <f>IF(T121=1,AG121-AE121*AO121,"")</f>
      </c>
      <c r="AT121">
        <f>IF(T121=1,(AJ121-AK121)-(1-AE121)*(AN121-AO121),"")</f>
      </c>
      <c r="AU121">
        <f>IF(T121=1,AK121-(1-AE121)*AO121,"")</f>
      </c>
      <c r="AV121">
        <f>IF(T121=1,(AH121-AI121)-AE121*(AP121-AQ121),"")</f>
      </c>
      <c r="AW121">
        <f>IF(T121=1,AI121-AE121*AQ121,"")</f>
      </c>
      <c r="AX121">
        <f>IF(T121=1,(AL121-AM121)-(1-AE121)*(AP121-AQ121),"")</f>
      </c>
      <c r="AY121">
        <f>IF(T121=1,AM121-(1-AE121)*AQ121,"")</f>
      </c>
    </row>
    <row r="122" spans="1:51" x14ac:dyDescent="0.25">
      <c r="A122" s="15"/>
      <c r="B122" s="15"/>
      <c r="C122" s="16"/>
      <c r="D122" s="11">
        <f>IF(J122="","",J122*(K122*INDEX('Parámetros'!$E$5:$E$7,U122)+L122*INDEX('Parámetros'!$F$5:$F$7,U122)+M122*INDEX('Parámetros'!$G$5:$G$7,U122)+N122*INDEX('Parámetros'!$H$5:$H$7,U122)+O122*INDEX('Parámetros'!$I$5:$I$7,U122)+P122*INDEX('Parámetros'!$J$5:$J$7,U122)+Q122*INDEX('Parámetros'!$K$5:$K$7,U122)+R122*INDEX('Parámetros'!$L$5:$L$7,U122)+S122*INDEX('Parámetros'!$M$5:$M$7,U122)))</f>
      </c>
      <c r="E122" s="17"/>
      <c r="F122" s="17"/>
      <c r="G122" s="15"/>
      <c r="H122" s="15"/>
      <c r="I122" s="13">
        <f>IF(AND(E122="",F122=""),"",IF(T122=1,(W122-X122)/60,"Revisa entrada y salida"))</f>
      </c>
      <c r="J122" s="14">
        <f>IF(OR(T122&lt;&gt;1,C122=""),"",C122/INDEX('Parámetros'!$D$5:$D$7,U122))</f>
      </c>
      <c r="K122" s="13">
        <f>IF(T122=1,ROUND(1440*((1-AC122)*AT122+(1-AD122)*AX122),0)/60,"")</f>
      </c>
      <c r="L122" s="13">
        <f>IF(T122=1,ROUND(1440*((1-AC122)*AU122+(1-AD122)*AY122),0)/60,"")</f>
      </c>
      <c r="M122" s="13">
        <f>IF(T122=1,ROUND(1440*((1-AC122)*AS122+(1-AD122)*AW122),0)/60,"")</f>
      </c>
      <c r="N122" s="13">
        <f>IF(T122=1,ROUND(1440*(IF(OR(H122="Sí",H122="Si",AC122=0),AC122*AR122+AD122*AV122,0)),0)/60,"")</f>
      </c>
      <c r="O122" s="13">
        <f>IF(T122=1,ROUND(1440*(IF(OR(H122="Sí",H122="Si",AC122=0),0,AC122*AR122+AD122*AV122)),0)/60,"")</f>
      </c>
      <c r="P122" s="13">
        <f>IF(T122=1,ROUND(1440*(IF(OR(H122="Sí",H122="Si",AC122=0),AC122*AS122+AD122*AW122,0)),0)/60,"")</f>
      </c>
      <c r="Q122" s="13">
        <f>IF(T122=1,ROUND(1440*(IF(OR(H122="Sí",H122="Si",AC122=0),0,AC122*AS122+AD122*AW122)),0)/60,"")</f>
      </c>
      <c r="R122" s="13">
        <f>IF(T122=1,ROUND(1440*(AC122*AT122+AD122*AX122),0)/60,"")</f>
      </c>
      <c r="S122" s="13">
        <f>IF(T122=1,ROUND(1440*(AC122*AU122+AD122*AY122),0)/60,"")</f>
      </c>
      <c r="T122">
        <f>IF(AND(ISNUMBER(E122),ISNUMBER(F122)),IF(AND(F122&gt;E122,YEAR(E122)=2026,(F122-E122)*1440&lt;=1140),1,0),0)</f>
      </c>
      <c r="U122">
        <f>IF(T122=1,MATCH(INT(E122),'Parámetros'!$A$5:$A$7,1),"")</f>
      </c>
      <c r="V122">
        <f>IF(T122=1,INDEX('Parámetros'!$C$5:$C$7,U122)/24,"")</f>
      </c>
      <c r="W122">
        <f>IF(T122=1,ROUND((F122-E122)*1440,0),"")</f>
      </c>
      <c r="X122">
        <f>IF(T122=1,MIN(N(G122),W122),"")</f>
      </c>
      <c r="Y122">
        <f>IF(T122=1,E122+(INT(W122/2)-INT(X122/2))/1440,"")</f>
      </c>
      <c r="Z122">
        <f>IF(T122=1,Y122+X122/1440,"")</f>
      </c>
      <c r="AA122">
        <f>IF(T122=1,MIN(F122,IF(E122+V122&lt;=Y122,E122+V122,E122+V122+X122/1440)),"")</f>
      </c>
      <c r="AB122">
        <f>IF(T122=1,INT(E122)+1,"")</f>
      </c>
      <c r="AC122">
        <f>IF(T122=1,IF(OR(WEEKDAY(AB122-1)=1,COUNTIF('Festivos 2026'!$A$5:$A$40,AB122-1)&gt;0),1,0),"")</f>
      </c>
      <c r="AD122">
        <f>IF(T122=1,IF(OR(WEEKDAY(AB122)=1,COUNTIF('Festivos 2026'!$A$5:$A$40,AB122)&gt;0),1,0),"")</f>
      </c>
      <c r="AE122">
        <f>IF(T122=1,IF(Z122&lt;=AA122,1,0),"")</f>
      </c>
      <c r="AF122">
        <f>IF(T122=1,MAX(0,MIN(AA122,AB122)-E122),"")</f>
      </c>
      <c r="AG122">
        <f>IF(T122=1,MAX(0,MIN(MIN(AA122,AB122),(AB122-1)+6/24)-E122)+MAX(0,MIN(AA122,AB122)-MAX(E122,(AB122-1)+19/24)),"")</f>
      </c>
      <c r="AH122">
        <f>IF(T122=1,MAX(0,AA122-MAX(E122,AB122)),"")</f>
      </c>
      <c r="AI122">
        <f>IF(T122=1,MAX(0,MIN(AA122,AB122+6/24)-MAX(E122,AB122))+MAX(0,AA122-MAX(MAX(E122,AB122),AB122+19/24)),"")</f>
      </c>
      <c r="AJ122">
        <f>IF(T122=1,MAX(0,MIN(F122,AB122)-AA122),"")</f>
      </c>
      <c r="AK122">
        <f>IF(T122=1,MAX(0,MIN(MIN(F122,AB122),(AB122-1)+6/24)-AA122)+MAX(0,MIN(F122,AB122)-MAX(AA122,(AB122-1)+19/24)),"")</f>
      </c>
      <c r="AL122">
        <f>IF(T122=1,MAX(0,F122-MAX(AA122,AB122)),"")</f>
      </c>
      <c r="AM122">
        <f>IF(T122=1,MAX(0,MIN(F122,AB122+6/24)-MAX(AA122,AB122))+MAX(0,F122-MAX(MAX(AA122,AB122),AB122+19/24)),"")</f>
      </c>
      <c r="AN122">
        <f>IF(T122=1,MAX(0,MIN(Z122,AB122)-Y122),"")</f>
      </c>
      <c r="AO122">
        <f>IF(T122=1,MAX(0,MIN(MIN(Z122,AB122),(AB122-1)+6/24)-Y122)+MAX(0,MIN(Z122,AB122)-MAX(Y122,(AB122-1)+19/24)),"")</f>
      </c>
      <c r="AP122">
        <f>IF(T122=1,MAX(0,Z122-MAX(Y122,AB122)),"")</f>
      </c>
      <c r="AQ122">
        <f>IF(T122=1,MAX(0,MIN(Z122,AB122+6/24)-MAX(Y122,AB122))+MAX(0,Z122-MAX(MAX(Y122,AB122),AB122+19/24)),"")</f>
      </c>
      <c r="AR122">
        <f>IF(T122=1,(AF122-AG122)-AE122*(AN122-AO122),"")</f>
      </c>
      <c r="AS122">
        <f>IF(T122=1,AG122-AE122*AO122,"")</f>
      </c>
      <c r="AT122">
        <f>IF(T122=1,(AJ122-AK122)-(1-AE122)*(AN122-AO122),"")</f>
      </c>
      <c r="AU122">
        <f>IF(T122=1,AK122-(1-AE122)*AO122,"")</f>
      </c>
      <c r="AV122">
        <f>IF(T122=1,(AH122-AI122)-AE122*(AP122-AQ122),"")</f>
      </c>
      <c r="AW122">
        <f>IF(T122=1,AI122-AE122*AQ122,"")</f>
      </c>
      <c r="AX122">
        <f>IF(T122=1,(AL122-AM122)-(1-AE122)*(AP122-AQ122),"")</f>
      </c>
      <c r="AY122">
        <f>IF(T122=1,AM122-(1-AE122)*AQ122,"")</f>
      </c>
    </row>
    <row r="123" spans="1:51" x14ac:dyDescent="0.25">
      <c r="A123" s="15"/>
      <c r="B123" s="15"/>
      <c r="C123" s="16"/>
      <c r="D123" s="11">
        <f>IF(J123="","",J123*(K123*INDEX('Parámetros'!$E$5:$E$7,U123)+L123*INDEX('Parámetros'!$F$5:$F$7,U123)+M123*INDEX('Parámetros'!$G$5:$G$7,U123)+N123*INDEX('Parámetros'!$H$5:$H$7,U123)+O123*INDEX('Parámetros'!$I$5:$I$7,U123)+P123*INDEX('Parámetros'!$J$5:$J$7,U123)+Q123*INDEX('Parámetros'!$K$5:$K$7,U123)+R123*INDEX('Parámetros'!$L$5:$L$7,U123)+S123*INDEX('Parámetros'!$M$5:$M$7,U123)))</f>
      </c>
      <c r="E123" s="17"/>
      <c r="F123" s="17"/>
      <c r="G123" s="15"/>
      <c r="H123" s="15"/>
      <c r="I123" s="13">
        <f>IF(AND(E123="",F123=""),"",IF(T123=1,(W123-X123)/60,"Revisa entrada y salida"))</f>
      </c>
      <c r="J123" s="14">
        <f>IF(OR(T123&lt;&gt;1,C123=""),"",C123/INDEX('Parámetros'!$D$5:$D$7,U123))</f>
      </c>
      <c r="K123" s="13">
        <f>IF(T123=1,ROUND(1440*((1-AC123)*AT123+(1-AD123)*AX123),0)/60,"")</f>
      </c>
      <c r="L123" s="13">
        <f>IF(T123=1,ROUND(1440*((1-AC123)*AU123+(1-AD123)*AY123),0)/60,"")</f>
      </c>
      <c r="M123" s="13">
        <f>IF(T123=1,ROUND(1440*((1-AC123)*AS123+(1-AD123)*AW123),0)/60,"")</f>
      </c>
      <c r="N123" s="13">
        <f>IF(T123=1,ROUND(1440*(IF(OR(H123="Sí",H123="Si",AC123=0),AC123*AR123+AD123*AV123,0)),0)/60,"")</f>
      </c>
      <c r="O123" s="13">
        <f>IF(T123=1,ROUND(1440*(IF(OR(H123="Sí",H123="Si",AC123=0),0,AC123*AR123+AD123*AV123)),0)/60,"")</f>
      </c>
      <c r="P123" s="13">
        <f>IF(T123=1,ROUND(1440*(IF(OR(H123="Sí",H123="Si",AC123=0),AC123*AS123+AD123*AW123,0)),0)/60,"")</f>
      </c>
      <c r="Q123" s="13">
        <f>IF(T123=1,ROUND(1440*(IF(OR(H123="Sí",H123="Si",AC123=0),0,AC123*AS123+AD123*AW123)),0)/60,"")</f>
      </c>
      <c r="R123" s="13">
        <f>IF(T123=1,ROUND(1440*(AC123*AT123+AD123*AX123),0)/60,"")</f>
      </c>
      <c r="S123" s="13">
        <f>IF(T123=1,ROUND(1440*(AC123*AU123+AD123*AY123),0)/60,"")</f>
      </c>
      <c r="T123">
        <f>IF(AND(ISNUMBER(E123),ISNUMBER(F123)),IF(AND(F123&gt;E123,YEAR(E123)=2026,(F123-E123)*1440&lt;=1140),1,0),0)</f>
      </c>
      <c r="U123">
        <f>IF(T123=1,MATCH(INT(E123),'Parámetros'!$A$5:$A$7,1),"")</f>
      </c>
      <c r="V123">
        <f>IF(T123=1,INDEX('Parámetros'!$C$5:$C$7,U123)/24,"")</f>
      </c>
      <c r="W123">
        <f>IF(T123=1,ROUND((F123-E123)*1440,0),"")</f>
      </c>
      <c r="X123">
        <f>IF(T123=1,MIN(N(G123),W123),"")</f>
      </c>
      <c r="Y123">
        <f>IF(T123=1,E123+(INT(W123/2)-INT(X123/2))/1440,"")</f>
      </c>
      <c r="Z123">
        <f>IF(T123=1,Y123+X123/1440,"")</f>
      </c>
      <c r="AA123">
        <f>IF(T123=1,MIN(F123,IF(E123+V123&lt;=Y123,E123+V123,E123+V123+X123/1440)),"")</f>
      </c>
      <c r="AB123">
        <f>IF(T123=1,INT(E123)+1,"")</f>
      </c>
      <c r="AC123">
        <f>IF(T123=1,IF(OR(WEEKDAY(AB123-1)=1,COUNTIF('Festivos 2026'!$A$5:$A$40,AB123-1)&gt;0),1,0),"")</f>
      </c>
      <c r="AD123">
        <f>IF(T123=1,IF(OR(WEEKDAY(AB123)=1,COUNTIF('Festivos 2026'!$A$5:$A$40,AB123)&gt;0),1,0),"")</f>
      </c>
      <c r="AE123">
        <f>IF(T123=1,IF(Z123&lt;=AA123,1,0),"")</f>
      </c>
      <c r="AF123">
        <f>IF(T123=1,MAX(0,MIN(AA123,AB123)-E123),"")</f>
      </c>
      <c r="AG123">
        <f>IF(T123=1,MAX(0,MIN(MIN(AA123,AB123),(AB123-1)+6/24)-E123)+MAX(0,MIN(AA123,AB123)-MAX(E123,(AB123-1)+19/24)),"")</f>
      </c>
      <c r="AH123">
        <f>IF(T123=1,MAX(0,AA123-MAX(E123,AB123)),"")</f>
      </c>
      <c r="AI123">
        <f>IF(T123=1,MAX(0,MIN(AA123,AB123+6/24)-MAX(E123,AB123))+MAX(0,AA123-MAX(MAX(E123,AB123),AB123+19/24)),"")</f>
      </c>
      <c r="AJ123">
        <f>IF(T123=1,MAX(0,MIN(F123,AB123)-AA123),"")</f>
      </c>
      <c r="AK123">
        <f>IF(T123=1,MAX(0,MIN(MIN(F123,AB123),(AB123-1)+6/24)-AA123)+MAX(0,MIN(F123,AB123)-MAX(AA123,(AB123-1)+19/24)),"")</f>
      </c>
      <c r="AL123">
        <f>IF(T123=1,MAX(0,F123-MAX(AA123,AB123)),"")</f>
      </c>
      <c r="AM123">
        <f>IF(T123=1,MAX(0,MIN(F123,AB123+6/24)-MAX(AA123,AB123))+MAX(0,F123-MAX(MAX(AA123,AB123),AB123+19/24)),"")</f>
      </c>
      <c r="AN123">
        <f>IF(T123=1,MAX(0,MIN(Z123,AB123)-Y123),"")</f>
      </c>
      <c r="AO123">
        <f>IF(T123=1,MAX(0,MIN(MIN(Z123,AB123),(AB123-1)+6/24)-Y123)+MAX(0,MIN(Z123,AB123)-MAX(Y123,(AB123-1)+19/24)),"")</f>
      </c>
      <c r="AP123">
        <f>IF(T123=1,MAX(0,Z123-MAX(Y123,AB123)),"")</f>
      </c>
      <c r="AQ123">
        <f>IF(T123=1,MAX(0,MIN(Z123,AB123+6/24)-MAX(Y123,AB123))+MAX(0,Z123-MAX(MAX(Y123,AB123),AB123+19/24)),"")</f>
      </c>
      <c r="AR123">
        <f>IF(T123=1,(AF123-AG123)-AE123*(AN123-AO123),"")</f>
      </c>
      <c r="AS123">
        <f>IF(T123=1,AG123-AE123*AO123,"")</f>
      </c>
      <c r="AT123">
        <f>IF(T123=1,(AJ123-AK123)-(1-AE123)*(AN123-AO123),"")</f>
      </c>
      <c r="AU123">
        <f>IF(T123=1,AK123-(1-AE123)*AO123,"")</f>
      </c>
      <c r="AV123">
        <f>IF(T123=1,(AH123-AI123)-AE123*(AP123-AQ123),"")</f>
      </c>
      <c r="AW123">
        <f>IF(T123=1,AI123-AE123*AQ123,"")</f>
      </c>
      <c r="AX123">
        <f>IF(T123=1,(AL123-AM123)-(1-AE123)*(AP123-AQ123),"")</f>
      </c>
      <c r="AY123">
        <f>IF(T123=1,AM123-(1-AE123)*AQ123,"")</f>
      </c>
    </row>
    <row r="124" spans="1:51" x14ac:dyDescent="0.25">
      <c r="A124" s="15"/>
      <c r="B124" s="15"/>
      <c r="C124" s="16"/>
      <c r="D124" s="11">
        <f>IF(J124="","",J124*(K124*INDEX('Parámetros'!$E$5:$E$7,U124)+L124*INDEX('Parámetros'!$F$5:$F$7,U124)+M124*INDEX('Parámetros'!$G$5:$G$7,U124)+N124*INDEX('Parámetros'!$H$5:$H$7,U124)+O124*INDEX('Parámetros'!$I$5:$I$7,U124)+P124*INDEX('Parámetros'!$J$5:$J$7,U124)+Q124*INDEX('Parámetros'!$K$5:$K$7,U124)+R124*INDEX('Parámetros'!$L$5:$L$7,U124)+S124*INDEX('Parámetros'!$M$5:$M$7,U124)))</f>
      </c>
      <c r="E124" s="17"/>
      <c r="F124" s="17"/>
      <c r="G124" s="15"/>
      <c r="H124" s="15"/>
      <c r="I124" s="13">
        <f>IF(AND(E124="",F124=""),"",IF(T124=1,(W124-X124)/60,"Revisa entrada y salida"))</f>
      </c>
      <c r="J124" s="14">
        <f>IF(OR(T124&lt;&gt;1,C124=""),"",C124/INDEX('Parámetros'!$D$5:$D$7,U124))</f>
      </c>
      <c r="K124" s="13">
        <f>IF(T124=1,ROUND(1440*((1-AC124)*AT124+(1-AD124)*AX124),0)/60,"")</f>
      </c>
      <c r="L124" s="13">
        <f>IF(T124=1,ROUND(1440*((1-AC124)*AU124+(1-AD124)*AY124),0)/60,"")</f>
      </c>
      <c r="M124" s="13">
        <f>IF(T124=1,ROUND(1440*((1-AC124)*AS124+(1-AD124)*AW124),0)/60,"")</f>
      </c>
      <c r="N124" s="13">
        <f>IF(T124=1,ROUND(1440*(IF(OR(H124="Sí",H124="Si",AC124=0),AC124*AR124+AD124*AV124,0)),0)/60,"")</f>
      </c>
      <c r="O124" s="13">
        <f>IF(T124=1,ROUND(1440*(IF(OR(H124="Sí",H124="Si",AC124=0),0,AC124*AR124+AD124*AV124)),0)/60,"")</f>
      </c>
      <c r="P124" s="13">
        <f>IF(T124=1,ROUND(1440*(IF(OR(H124="Sí",H124="Si",AC124=0),AC124*AS124+AD124*AW124,0)),0)/60,"")</f>
      </c>
      <c r="Q124" s="13">
        <f>IF(T124=1,ROUND(1440*(IF(OR(H124="Sí",H124="Si",AC124=0),0,AC124*AS124+AD124*AW124)),0)/60,"")</f>
      </c>
      <c r="R124" s="13">
        <f>IF(T124=1,ROUND(1440*(AC124*AT124+AD124*AX124),0)/60,"")</f>
      </c>
      <c r="S124" s="13">
        <f>IF(T124=1,ROUND(1440*(AC124*AU124+AD124*AY124),0)/60,"")</f>
      </c>
      <c r="T124">
        <f>IF(AND(ISNUMBER(E124),ISNUMBER(F124)),IF(AND(F124&gt;E124,YEAR(E124)=2026,(F124-E124)*1440&lt;=1140),1,0),0)</f>
      </c>
      <c r="U124">
        <f>IF(T124=1,MATCH(INT(E124),'Parámetros'!$A$5:$A$7,1),"")</f>
      </c>
      <c r="V124">
        <f>IF(T124=1,INDEX('Parámetros'!$C$5:$C$7,U124)/24,"")</f>
      </c>
      <c r="W124">
        <f>IF(T124=1,ROUND((F124-E124)*1440,0),"")</f>
      </c>
      <c r="X124">
        <f>IF(T124=1,MIN(N(G124),W124),"")</f>
      </c>
      <c r="Y124">
        <f>IF(T124=1,E124+(INT(W124/2)-INT(X124/2))/1440,"")</f>
      </c>
      <c r="Z124">
        <f>IF(T124=1,Y124+X124/1440,"")</f>
      </c>
      <c r="AA124">
        <f>IF(T124=1,MIN(F124,IF(E124+V124&lt;=Y124,E124+V124,E124+V124+X124/1440)),"")</f>
      </c>
      <c r="AB124">
        <f>IF(T124=1,INT(E124)+1,"")</f>
      </c>
      <c r="AC124">
        <f>IF(T124=1,IF(OR(WEEKDAY(AB124-1)=1,COUNTIF('Festivos 2026'!$A$5:$A$40,AB124-1)&gt;0),1,0),"")</f>
      </c>
      <c r="AD124">
        <f>IF(T124=1,IF(OR(WEEKDAY(AB124)=1,COUNTIF('Festivos 2026'!$A$5:$A$40,AB124)&gt;0),1,0),"")</f>
      </c>
      <c r="AE124">
        <f>IF(T124=1,IF(Z124&lt;=AA124,1,0),"")</f>
      </c>
      <c r="AF124">
        <f>IF(T124=1,MAX(0,MIN(AA124,AB124)-E124),"")</f>
      </c>
      <c r="AG124">
        <f>IF(T124=1,MAX(0,MIN(MIN(AA124,AB124),(AB124-1)+6/24)-E124)+MAX(0,MIN(AA124,AB124)-MAX(E124,(AB124-1)+19/24)),"")</f>
      </c>
      <c r="AH124">
        <f>IF(T124=1,MAX(0,AA124-MAX(E124,AB124)),"")</f>
      </c>
      <c r="AI124">
        <f>IF(T124=1,MAX(0,MIN(AA124,AB124+6/24)-MAX(E124,AB124))+MAX(0,AA124-MAX(MAX(E124,AB124),AB124+19/24)),"")</f>
      </c>
      <c r="AJ124">
        <f>IF(T124=1,MAX(0,MIN(F124,AB124)-AA124),"")</f>
      </c>
      <c r="AK124">
        <f>IF(T124=1,MAX(0,MIN(MIN(F124,AB124),(AB124-1)+6/24)-AA124)+MAX(0,MIN(F124,AB124)-MAX(AA124,(AB124-1)+19/24)),"")</f>
      </c>
      <c r="AL124">
        <f>IF(T124=1,MAX(0,F124-MAX(AA124,AB124)),"")</f>
      </c>
      <c r="AM124">
        <f>IF(T124=1,MAX(0,MIN(F124,AB124+6/24)-MAX(AA124,AB124))+MAX(0,F124-MAX(MAX(AA124,AB124),AB124+19/24)),"")</f>
      </c>
      <c r="AN124">
        <f>IF(T124=1,MAX(0,MIN(Z124,AB124)-Y124),"")</f>
      </c>
      <c r="AO124">
        <f>IF(T124=1,MAX(0,MIN(MIN(Z124,AB124),(AB124-1)+6/24)-Y124)+MAX(0,MIN(Z124,AB124)-MAX(Y124,(AB124-1)+19/24)),"")</f>
      </c>
      <c r="AP124">
        <f>IF(T124=1,MAX(0,Z124-MAX(Y124,AB124)),"")</f>
      </c>
      <c r="AQ124">
        <f>IF(T124=1,MAX(0,MIN(Z124,AB124+6/24)-MAX(Y124,AB124))+MAX(0,Z124-MAX(MAX(Y124,AB124),AB124+19/24)),"")</f>
      </c>
      <c r="AR124">
        <f>IF(T124=1,(AF124-AG124)-AE124*(AN124-AO124),"")</f>
      </c>
      <c r="AS124">
        <f>IF(T124=1,AG124-AE124*AO124,"")</f>
      </c>
      <c r="AT124">
        <f>IF(T124=1,(AJ124-AK124)-(1-AE124)*(AN124-AO124),"")</f>
      </c>
      <c r="AU124">
        <f>IF(T124=1,AK124-(1-AE124)*AO124,"")</f>
      </c>
      <c r="AV124">
        <f>IF(T124=1,(AH124-AI124)-AE124*(AP124-AQ124),"")</f>
      </c>
      <c r="AW124">
        <f>IF(T124=1,AI124-AE124*AQ124,"")</f>
      </c>
      <c r="AX124">
        <f>IF(T124=1,(AL124-AM124)-(1-AE124)*(AP124-AQ124),"")</f>
      </c>
      <c r="AY124">
        <f>IF(T124=1,AM124-(1-AE124)*AQ124,"")</f>
      </c>
    </row>
    <row r="125" spans="1:51" x14ac:dyDescent="0.25">
      <c r="A125" s="15"/>
      <c r="B125" s="15"/>
      <c r="C125" s="16"/>
      <c r="D125" s="11">
        <f>IF(J125="","",J125*(K125*INDEX('Parámetros'!$E$5:$E$7,U125)+L125*INDEX('Parámetros'!$F$5:$F$7,U125)+M125*INDEX('Parámetros'!$G$5:$G$7,U125)+N125*INDEX('Parámetros'!$H$5:$H$7,U125)+O125*INDEX('Parámetros'!$I$5:$I$7,U125)+P125*INDEX('Parámetros'!$J$5:$J$7,U125)+Q125*INDEX('Parámetros'!$K$5:$K$7,U125)+R125*INDEX('Parámetros'!$L$5:$L$7,U125)+S125*INDEX('Parámetros'!$M$5:$M$7,U125)))</f>
      </c>
      <c r="E125" s="17"/>
      <c r="F125" s="17"/>
      <c r="G125" s="15"/>
      <c r="H125" s="15"/>
      <c r="I125" s="13">
        <f>IF(AND(E125="",F125=""),"",IF(T125=1,(W125-X125)/60,"Revisa entrada y salida"))</f>
      </c>
      <c r="J125" s="14">
        <f>IF(OR(T125&lt;&gt;1,C125=""),"",C125/INDEX('Parámetros'!$D$5:$D$7,U125))</f>
      </c>
      <c r="K125" s="13">
        <f>IF(T125=1,ROUND(1440*((1-AC125)*AT125+(1-AD125)*AX125),0)/60,"")</f>
      </c>
      <c r="L125" s="13">
        <f>IF(T125=1,ROUND(1440*((1-AC125)*AU125+(1-AD125)*AY125),0)/60,"")</f>
      </c>
      <c r="M125" s="13">
        <f>IF(T125=1,ROUND(1440*((1-AC125)*AS125+(1-AD125)*AW125),0)/60,"")</f>
      </c>
      <c r="N125" s="13">
        <f>IF(T125=1,ROUND(1440*(IF(OR(H125="Sí",H125="Si",AC125=0),AC125*AR125+AD125*AV125,0)),0)/60,"")</f>
      </c>
      <c r="O125" s="13">
        <f>IF(T125=1,ROUND(1440*(IF(OR(H125="Sí",H125="Si",AC125=0),0,AC125*AR125+AD125*AV125)),0)/60,"")</f>
      </c>
      <c r="P125" s="13">
        <f>IF(T125=1,ROUND(1440*(IF(OR(H125="Sí",H125="Si",AC125=0),AC125*AS125+AD125*AW125,0)),0)/60,"")</f>
      </c>
      <c r="Q125" s="13">
        <f>IF(T125=1,ROUND(1440*(IF(OR(H125="Sí",H125="Si",AC125=0),0,AC125*AS125+AD125*AW125)),0)/60,"")</f>
      </c>
      <c r="R125" s="13">
        <f>IF(T125=1,ROUND(1440*(AC125*AT125+AD125*AX125),0)/60,"")</f>
      </c>
      <c r="S125" s="13">
        <f>IF(T125=1,ROUND(1440*(AC125*AU125+AD125*AY125),0)/60,"")</f>
      </c>
      <c r="T125">
        <f>IF(AND(ISNUMBER(E125),ISNUMBER(F125)),IF(AND(F125&gt;E125,YEAR(E125)=2026,(F125-E125)*1440&lt;=1140),1,0),0)</f>
      </c>
      <c r="U125">
        <f>IF(T125=1,MATCH(INT(E125),'Parámetros'!$A$5:$A$7,1),"")</f>
      </c>
      <c r="V125">
        <f>IF(T125=1,INDEX('Parámetros'!$C$5:$C$7,U125)/24,"")</f>
      </c>
      <c r="W125">
        <f>IF(T125=1,ROUND((F125-E125)*1440,0),"")</f>
      </c>
      <c r="X125">
        <f>IF(T125=1,MIN(N(G125),W125),"")</f>
      </c>
      <c r="Y125">
        <f>IF(T125=1,E125+(INT(W125/2)-INT(X125/2))/1440,"")</f>
      </c>
      <c r="Z125">
        <f>IF(T125=1,Y125+X125/1440,"")</f>
      </c>
      <c r="AA125">
        <f>IF(T125=1,MIN(F125,IF(E125+V125&lt;=Y125,E125+V125,E125+V125+X125/1440)),"")</f>
      </c>
      <c r="AB125">
        <f>IF(T125=1,INT(E125)+1,"")</f>
      </c>
      <c r="AC125">
        <f>IF(T125=1,IF(OR(WEEKDAY(AB125-1)=1,COUNTIF('Festivos 2026'!$A$5:$A$40,AB125-1)&gt;0),1,0),"")</f>
      </c>
      <c r="AD125">
        <f>IF(T125=1,IF(OR(WEEKDAY(AB125)=1,COUNTIF('Festivos 2026'!$A$5:$A$40,AB125)&gt;0),1,0),"")</f>
      </c>
      <c r="AE125">
        <f>IF(T125=1,IF(Z125&lt;=AA125,1,0),"")</f>
      </c>
      <c r="AF125">
        <f>IF(T125=1,MAX(0,MIN(AA125,AB125)-E125),"")</f>
      </c>
      <c r="AG125">
        <f>IF(T125=1,MAX(0,MIN(MIN(AA125,AB125),(AB125-1)+6/24)-E125)+MAX(0,MIN(AA125,AB125)-MAX(E125,(AB125-1)+19/24)),"")</f>
      </c>
      <c r="AH125">
        <f>IF(T125=1,MAX(0,AA125-MAX(E125,AB125)),"")</f>
      </c>
      <c r="AI125">
        <f>IF(T125=1,MAX(0,MIN(AA125,AB125+6/24)-MAX(E125,AB125))+MAX(0,AA125-MAX(MAX(E125,AB125),AB125+19/24)),"")</f>
      </c>
      <c r="AJ125">
        <f>IF(T125=1,MAX(0,MIN(F125,AB125)-AA125),"")</f>
      </c>
      <c r="AK125">
        <f>IF(T125=1,MAX(0,MIN(MIN(F125,AB125),(AB125-1)+6/24)-AA125)+MAX(0,MIN(F125,AB125)-MAX(AA125,(AB125-1)+19/24)),"")</f>
      </c>
      <c r="AL125">
        <f>IF(T125=1,MAX(0,F125-MAX(AA125,AB125)),"")</f>
      </c>
      <c r="AM125">
        <f>IF(T125=1,MAX(0,MIN(F125,AB125+6/24)-MAX(AA125,AB125))+MAX(0,F125-MAX(MAX(AA125,AB125),AB125+19/24)),"")</f>
      </c>
      <c r="AN125">
        <f>IF(T125=1,MAX(0,MIN(Z125,AB125)-Y125),"")</f>
      </c>
      <c r="AO125">
        <f>IF(T125=1,MAX(0,MIN(MIN(Z125,AB125),(AB125-1)+6/24)-Y125)+MAX(0,MIN(Z125,AB125)-MAX(Y125,(AB125-1)+19/24)),"")</f>
      </c>
      <c r="AP125">
        <f>IF(T125=1,MAX(0,Z125-MAX(Y125,AB125)),"")</f>
      </c>
      <c r="AQ125">
        <f>IF(T125=1,MAX(0,MIN(Z125,AB125+6/24)-MAX(Y125,AB125))+MAX(0,Z125-MAX(MAX(Y125,AB125),AB125+19/24)),"")</f>
      </c>
      <c r="AR125">
        <f>IF(T125=1,(AF125-AG125)-AE125*(AN125-AO125),"")</f>
      </c>
      <c r="AS125">
        <f>IF(T125=1,AG125-AE125*AO125,"")</f>
      </c>
      <c r="AT125">
        <f>IF(T125=1,(AJ125-AK125)-(1-AE125)*(AN125-AO125),"")</f>
      </c>
      <c r="AU125">
        <f>IF(T125=1,AK125-(1-AE125)*AO125,"")</f>
      </c>
      <c r="AV125">
        <f>IF(T125=1,(AH125-AI125)-AE125*(AP125-AQ125),"")</f>
      </c>
      <c r="AW125">
        <f>IF(T125=1,AI125-AE125*AQ125,"")</f>
      </c>
      <c r="AX125">
        <f>IF(T125=1,(AL125-AM125)-(1-AE125)*(AP125-AQ125),"")</f>
      </c>
      <c r="AY125">
        <f>IF(T125=1,AM125-(1-AE125)*AQ125,"")</f>
      </c>
    </row>
    <row r="126" spans="1:51" x14ac:dyDescent="0.25">
      <c r="A126" s="15"/>
      <c r="B126" s="15"/>
      <c r="C126" s="16"/>
      <c r="D126" s="11">
        <f>IF(J126="","",J126*(K126*INDEX('Parámetros'!$E$5:$E$7,U126)+L126*INDEX('Parámetros'!$F$5:$F$7,U126)+M126*INDEX('Parámetros'!$G$5:$G$7,U126)+N126*INDEX('Parámetros'!$H$5:$H$7,U126)+O126*INDEX('Parámetros'!$I$5:$I$7,U126)+P126*INDEX('Parámetros'!$J$5:$J$7,U126)+Q126*INDEX('Parámetros'!$K$5:$K$7,U126)+R126*INDEX('Parámetros'!$L$5:$L$7,U126)+S126*INDEX('Parámetros'!$M$5:$M$7,U126)))</f>
      </c>
      <c r="E126" s="17"/>
      <c r="F126" s="17"/>
      <c r="G126" s="15"/>
      <c r="H126" s="15"/>
      <c r="I126" s="13">
        <f>IF(AND(E126="",F126=""),"",IF(T126=1,(W126-X126)/60,"Revisa entrada y salida"))</f>
      </c>
      <c r="J126" s="14">
        <f>IF(OR(T126&lt;&gt;1,C126=""),"",C126/INDEX('Parámetros'!$D$5:$D$7,U126))</f>
      </c>
      <c r="K126" s="13">
        <f>IF(T126=1,ROUND(1440*((1-AC126)*AT126+(1-AD126)*AX126),0)/60,"")</f>
      </c>
      <c r="L126" s="13">
        <f>IF(T126=1,ROUND(1440*((1-AC126)*AU126+(1-AD126)*AY126),0)/60,"")</f>
      </c>
      <c r="M126" s="13">
        <f>IF(T126=1,ROUND(1440*((1-AC126)*AS126+(1-AD126)*AW126),0)/60,"")</f>
      </c>
      <c r="N126" s="13">
        <f>IF(T126=1,ROUND(1440*(IF(OR(H126="Sí",H126="Si",AC126=0),AC126*AR126+AD126*AV126,0)),0)/60,"")</f>
      </c>
      <c r="O126" s="13">
        <f>IF(T126=1,ROUND(1440*(IF(OR(H126="Sí",H126="Si",AC126=0),0,AC126*AR126+AD126*AV126)),0)/60,"")</f>
      </c>
      <c r="P126" s="13">
        <f>IF(T126=1,ROUND(1440*(IF(OR(H126="Sí",H126="Si",AC126=0),AC126*AS126+AD126*AW126,0)),0)/60,"")</f>
      </c>
      <c r="Q126" s="13">
        <f>IF(T126=1,ROUND(1440*(IF(OR(H126="Sí",H126="Si",AC126=0),0,AC126*AS126+AD126*AW126)),0)/60,"")</f>
      </c>
      <c r="R126" s="13">
        <f>IF(T126=1,ROUND(1440*(AC126*AT126+AD126*AX126),0)/60,"")</f>
      </c>
      <c r="S126" s="13">
        <f>IF(T126=1,ROUND(1440*(AC126*AU126+AD126*AY126),0)/60,"")</f>
      </c>
      <c r="T126">
        <f>IF(AND(ISNUMBER(E126),ISNUMBER(F126)),IF(AND(F126&gt;E126,YEAR(E126)=2026,(F126-E126)*1440&lt;=1140),1,0),0)</f>
      </c>
      <c r="U126">
        <f>IF(T126=1,MATCH(INT(E126),'Parámetros'!$A$5:$A$7,1),"")</f>
      </c>
      <c r="V126">
        <f>IF(T126=1,INDEX('Parámetros'!$C$5:$C$7,U126)/24,"")</f>
      </c>
      <c r="W126">
        <f>IF(T126=1,ROUND((F126-E126)*1440,0),"")</f>
      </c>
      <c r="X126">
        <f>IF(T126=1,MIN(N(G126),W126),"")</f>
      </c>
      <c r="Y126">
        <f>IF(T126=1,E126+(INT(W126/2)-INT(X126/2))/1440,"")</f>
      </c>
      <c r="Z126">
        <f>IF(T126=1,Y126+X126/1440,"")</f>
      </c>
      <c r="AA126">
        <f>IF(T126=1,MIN(F126,IF(E126+V126&lt;=Y126,E126+V126,E126+V126+X126/1440)),"")</f>
      </c>
      <c r="AB126">
        <f>IF(T126=1,INT(E126)+1,"")</f>
      </c>
      <c r="AC126">
        <f>IF(T126=1,IF(OR(WEEKDAY(AB126-1)=1,COUNTIF('Festivos 2026'!$A$5:$A$40,AB126-1)&gt;0),1,0),"")</f>
      </c>
      <c r="AD126">
        <f>IF(T126=1,IF(OR(WEEKDAY(AB126)=1,COUNTIF('Festivos 2026'!$A$5:$A$40,AB126)&gt;0),1,0),"")</f>
      </c>
      <c r="AE126">
        <f>IF(T126=1,IF(Z126&lt;=AA126,1,0),"")</f>
      </c>
      <c r="AF126">
        <f>IF(T126=1,MAX(0,MIN(AA126,AB126)-E126),"")</f>
      </c>
      <c r="AG126">
        <f>IF(T126=1,MAX(0,MIN(MIN(AA126,AB126),(AB126-1)+6/24)-E126)+MAX(0,MIN(AA126,AB126)-MAX(E126,(AB126-1)+19/24)),"")</f>
      </c>
      <c r="AH126">
        <f>IF(T126=1,MAX(0,AA126-MAX(E126,AB126)),"")</f>
      </c>
      <c r="AI126">
        <f>IF(T126=1,MAX(0,MIN(AA126,AB126+6/24)-MAX(E126,AB126))+MAX(0,AA126-MAX(MAX(E126,AB126),AB126+19/24)),"")</f>
      </c>
      <c r="AJ126">
        <f>IF(T126=1,MAX(0,MIN(F126,AB126)-AA126),"")</f>
      </c>
      <c r="AK126">
        <f>IF(T126=1,MAX(0,MIN(MIN(F126,AB126),(AB126-1)+6/24)-AA126)+MAX(0,MIN(F126,AB126)-MAX(AA126,(AB126-1)+19/24)),"")</f>
      </c>
      <c r="AL126">
        <f>IF(T126=1,MAX(0,F126-MAX(AA126,AB126)),"")</f>
      </c>
      <c r="AM126">
        <f>IF(T126=1,MAX(0,MIN(F126,AB126+6/24)-MAX(AA126,AB126))+MAX(0,F126-MAX(MAX(AA126,AB126),AB126+19/24)),"")</f>
      </c>
      <c r="AN126">
        <f>IF(T126=1,MAX(0,MIN(Z126,AB126)-Y126),"")</f>
      </c>
      <c r="AO126">
        <f>IF(T126=1,MAX(0,MIN(MIN(Z126,AB126),(AB126-1)+6/24)-Y126)+MAX(0,MIN(Z126,AB126)-MAX(Y126,(AB126-1)+19/24)),"")</f>
      </c>
      <c r="AP126">
        <f>IF(T126=1,MAX(0,Z126-MAX(Y126,AB126)),"")</f>
      </c>
      <c r="AQ126">
        <f>IF(T126=1,MAX(0,MIN(Z126,AB126+6/24)-MAX(Y126,AB126))+MAX(0,Z126-MAX(MAX(Y126,AB126),AB126+19/24)),"")</f>
      </c>
      <c r="AR126">
        <f>IF(T126=1,(AF126-AG126)-AE126*(AN126-AO126),"")</f>
      </c>
      <c r="AS126">
        <f>IF(T126=1,AG126-AE126*AO126,"")</f>
      </c>
      <c r="AT126">
        <f>IF(T126=1,(AJ126-AK126)-(1-AE126)*(AN126-AO126),"")</f>
      </c>
      <c r="AU126">
        <f>IF(T126=1,AK126-(1-AE126)*AO126,"")</f>
      </c>
      <c r="AV126">
        <f>IF(T126=1,(AH126-AI126)-AE126*(AP126-AQ126),"")</f>
      </c>
      <c r="AW126">
        <f>IF(T126=1,AI126-AE126*AQ126,"")</f>
      </c>
      <c r="AX126">
        <f>IF(T126=1,(AL126-AM126)-(1-AE126)*(AP126-AQ126),"")</f>
      </c>
      <c r="AY126">
        <f>IF(T126=1,AM126-(1-AE126)*AQ126,"")</f>
      </c>
    </row>
    <row r="127" spans="1:51" x14ac:dyDescent="0.25">
      <c r="A127" s="15"/>
      <c r="B127" s="15"/>
      <c r="C127" s="16"/>
      <c r="D127" s="11">
        <f>IF(J127="","",J127*(K127*INDEX('Parámetros'!$E$5:$E$7,U127)+L127*INDEX('Parámetros'!$F$5:$F$7,U127)+M127*INDEX('Parámetros'!$G$5:$G$7,U127)+N127*INDEX('Parámetros'!$H$5:$H$7,U127)+O127*INDEX('Parámetros'!$I$5:$I$7,U127)+P127*INDEX('Parámetros'!$J$5:$J$7,U127)+Q127*INDEX('Parámetros'!$K$5:$K$7,U127)+R127*INDEX('Parámetros'!$L$5:$L$7,U127)+S127*INDEX('Parámetros'!$M$5:$M$7,U127)))</f>
      </c>
      <c r="E127" s="17"/>
      <c r="F127" s="17"/>
      <c r="G127" s="15"/>
      <c r="H127" s="15"/>
      <c r="I127" s="13">
        <f>IF(AND(E127="",F127=""),"",IF(T127=1,(W127-X127)/60,"Revisa entrada y salida"))</f>
      </c>
      <c r="J127" s="14">
        <f>IF(OR(T127&lt;&gt;1,C127=""),"",C127/INDEX('Parámetros'!$D$5:$D$7,U127))</f>
      </c>
      <c r="K127" s="13">
        <f>IF(T127=1,ROUND(1440*((1-AC127)*AT127+(1-AD127)*AX127),0)/60,"")</f>
      </c>
      <c r="L127" s="13">
        <f>IF(T127=1,ROUND(1440*((1-AC127)*AU127+(1-AD127)*AY127),0)/60,"")</f>
      </c>
      <c r="M127" s="13">
        <f>IF(T127=1,ROUND(1440*((1-AC127)*AS127+(1-AD127)*AW127),0)/60,"")</f>
      </c>
      <c r="N127" s="13">
        <f>IF(T127=1,ROUND(1440*(IF(OR(H127="Sí",H127="Si",AC127=0),AC127*AR127+AD127*AV127,0)),0)/60,"")</f>
      </c>
      <c r="O127" s="13">
        <f>IF(T127=1,ROUND(1440*(IF(OR(H127="Sí",H127="Si",AC127=0),0,AC127*AR127+AD127*AV127)),0)/60,"")</f>
      </c>
      <c r="P127" s="13">
        <f>IF(T127=1,ROUND(1440*(IF(OR(H127="Sí",H127="Si",AC127=0),AC127*AS127+AD127*AW127,0)),0)/60,"")</f>
      </c>
      <c r="Q127" s="13">
        <f>IF(T127=1,ROUND(1440*(IF(OR(H127="Sí",H127="Si",AC127=0),0,AC127*AS127+AD127*AW127)),0)/60,"")</f>
      </c>
      <c r="R127" s="13">
        <f>IF(T127=1,ROUND(1440*(AC127*AT127+AD127*AX127),0)/60,"")</f>
      </c>
      <c r="S127" s="13">
        <f>IF(T127=1,ROUND(1440*(AC127*AU127+AD127*AY127),0)/60,"")</f>
      </c>
      <c r="T127">
        <f>IF(AND(ISNUMBER(E127),ISNUMBER(F127)),IF(AND(F127&gt;E127,YEAR(E127)=2026,(F127-E127)*1440&lt;=1140),1,0),0)</f>
      </c>
      <c r="U127">
        <f>IF(T127=1,MATCH(INT(E127),'Parámetros'!$A$5:$A$7,1),"")</f>
      </c>
      <c r="V127">
        <f>IF(T127=1,INDEX('Parámetros'!$C$5:$C$7,U127)/24,"")</f>
      </c>
      <c r="W127">
        <f>IF(T127=1,ROUND((F127-E127)*1440,0),"")</f>
      </c>
      <c r="X127">
        <f>IF(T127=1,MIN(N(G127),W127),"")</f>
      </c>
      <c r="Y127">
        <f>IF(T127=1,E127+(INT(W127/2)-INT(X127/2))/1440,"")</f>
      </c>
      <c r="Z127">
        <f>IF(T127=1,Y127+X127/1440,"")</f>
      </c>
      <c r="AA127">
        <f>IF(T127=1,MIN(F127,IF(E127+V127&lt;=Y127,E127+V127,E127+V127+X127/1440)),"")</f>
      </c>
      <c r="AB127">
        <f>IF(T127=1,INT(E127)+1,"")</f>
      </c>
      <c r="AC127">
        <f>IF(T127=1,IF(OR(WEEKDAY(AB127-1)=1,COUNTIF('Festivos 2026'!$A$5:$A$40,AB127-1)&gt;0),1,0),"")</f>
      </c>
      <c r="AD127">
        <f>IF(T127=1,IF(OR(WEEKDAY(AB127)=1,COUNTIF('Festivos 2026'!$A$5:$A$40,AB127)&gt;0),1,0),"")</f>
      </c>
      <c r="AE127">
        <f>IF(T127=1,IF(Z127&lt;=AA127,1,0),"")</f>
      </c>
      <c r="AF127">
        <f>IF(T127=1,MAX(0,MIN(AA127,AB127)-E127),"")</f>
      </c>
      <c r="AG127">
        <f>IF(T127=1,MAX(0,MIN(MIN(AA127,AB127),(AB127-1)+6/24)-E127)+MAX(0,MIN(AA127,AB127)-MAX(E127,(AB127-1)+19/24)),"")</f>
      </c>
      <c r="AH127">
        <f>IF(T127=1,MAX(0,AA127-MAX(E127,AB127)),"")</f>
      </c>
      <c r="AI127">
        <f>IF(T127=1,MAX(0,MIN(AA127,AB127+6/24)-MAX(E127,AB127))+MAX(0,AA127-MAX(MAX(E127,AB127),AB127+19/24)),"")</f>
      </c>
      <c r="AJ127">
        <f>IF(T127=1,MAX(0,MIN(F127,AB127)-AA127),"")</f>
      </c>
      <c r="AK127">
        <f>IF(T127=1,MAX(0,MIN(MIN(F127,AB127),(AB127-1)+6/24)-AA127)+MAX(0,MIN(F127,AB127)-MAX(AA127,(AB127-1)+19/24)),"")</f>
      </c>
      <c r="AL127">
        <f>IF(T127=1,MAX(0,F127-MAX(AA127,AB127)),"")</f>
      </c>
      <c r="AM127">
        <f>IF(T127=1,MAX(0,MIN(F127,AB127+6/24)-MAX(AA127,AB127))+MAX(0,F127-MAX(MAX(AA127,AB127),AB127+19/24)),"")</f>
      </c>
      <c r="AN127">
        <f>IF(T127=1,MAX(0,MIN(Z127,AB127)-Y127),"")</f>
      </c>
      <c r="AO127">
        <f>IF(T127=1,MAX(0,MIN(MIN(Z127,AB127),(AB127-1)+6/24)-Y127)+MAX(0,MIN(Z127,AB127)-MAX(Y127,(AB127-1)+19/24)),"")</f>
      </c>
      <c r="AP127">
        <f>IF(T127=1,MAX(0,Z127-MAX(Y127,AB127)),"")</f>
      </c>
      <c r="AQ127">
        <f>IF(T127=1,MAX(0,MIN(Z127,AB127+6/24)-MAX(Y127,AB127))+MAX(0,Z127-MAX(MAX(Y127,AB127),AB127+19/24)),"")</f>
      </c>
      <c r="AR127">
        <f>IF(T127=1,(AF127-AG127)-AE127*(AN127-AO127),"")</f>
      </c>
      <c r="AS127">
        <f>IF(T127=1,AG127-AE127*AO127,"")</f>
      </c>
      <c r="AT127">
        <f>IF(T127=1,(AJ127-AK127)-(1-AE127)*(AN127-AO127),"")</f>
      </c>
      <c r="AU127">
        <f>IF(T127=1,AK127-(1-AE127)*AO127,"")</f>
      </c>
      <c r="AV127">
        <f>IF(T127=1,(AH127-AI127)-AE127*(AP127-AQ127),"")</f>
      </c>
      <c r="AW127">
        <f>IF(T127=1,AI127-AE127*AQ127,"")</f>
      </c>
      <c r="AX127">
        <f>IF(T127=1,(AL127-AM127)-(1-AE127)*(AP127-AQ127),"")</f>
      </c>
      <c r="AY127">
        <f>IF(T127=1,AM127-(1-AE127)*AQ127,"")</f>
      </c>
    </row>
    <row r="128" spans="1:51" x14ac:dyDescent="0.25">
      <c r="A128" s="15"/>
      <c r="B128" s="15"/>
      <c r="C128" s="16"/>
      <c r="D128" s="11">
        <f>IF(J128="","",J128*(K128*INDEX('Parámetros'!$E$5:$E$7,U128)+L128*INDEX('Parámetros'!$F$5:$F$7,U128)+M128*INDEX('Parámetros'!$G$5:$G$7,U128)+N128*INDEX('Parámetros'!$H$5:$H$7,U128)+O128*INDEX('Parámetros'!$I$5:$I$7,U128)+P128*INDEX('Parámetros'!$J$5:$J$7,U128)+Q128*INDEX('Parámetros'!$K$5:$K$7,U128)+R128*INDEX('Parámetros'!$L$5:$L$7,U128)+S128*INDEX('Parámetros'!$M$5:$M$7,U128)))</f>
      </c>
      <c r="E128" s="17"/>
      <c r="F128" s="17"/>
      <c r="G128" s="15"/>
      <c r="H128" s="15"/>
      <c r="I128" s="13">
        <f>IF(AND(E128="",F128=""),"",IF(T128=1,(W128-X128)/60,"Revisa entrada y salida"))</f>
      </c>
      <c r="J128" s="14">
        <f>IF(OR(T128&lt;&gt;1,C128=""),"",C128/INDEX('Parámetros'!$D$5:$D$7,U128))</f>
      </c>
      <c r="K128" s="13">
        <f>IF(T128=1,ROUND(1440*((1-AC128)*AT128+(1-AD128)*AX128),0)/60,"")</f>
      </c>
      <c r="L128" s="13">
        <f>IF(T128=1,ROUND(1440*((1-AC128)*AU128+(1-AD128)*AY128),0)/60,"")</f>
      </c>
      <c r="M128" s="13">
        <f>IF(T128=1,ROUND(1440*((1-AC128)*AS128+(1-AD128)*AW128),0)/60,"")</f>
      </c>
      <c r="N128" s="13">
        <f>IF(T128=1,ROUND(1440*(IF(OR(H128="Sí",H128="Si",AC128=0),AC128*AR128+AD128*AV128,0)),0)/60,"")</f>
      </c>
      <c r="O128" s="13">
        <f>IF(T128=1,ROUND(1440*(IF(OR(H128="Sí",H128="Si",AC128=0),0,AC128*AR128+AD128*AV128)),0)/60,"")</f>
      </c>
      <c r="P128" s="13">
        <f>IF(T128=1,ROUND(1440*(IF(OR(H128="Sí",H128="Si",AC128=0),AC128*AS128+AD128*AW128,0)),0)/60,"")</f>
      </c>
      <c r="Q128" s="13">
        <f>IF(T128=1,ROUND(1440*(IF(OR(H128="Sí",H128="Si",AC128=0),0,AC128*AS128+AD128*AW128)),0)/60,"")</f>
      </c>
      <c r="R128" s="13">
        <f>IF(T128=1,ROUND(1440*(AC128*AT128+AD128*AX128),0)/60,"")</f>
      </c>
      <c r="S128" s="13">
        <f>IF(T128=1,ROUND(1440*(AC128*AU128+AD128*AY128),0)/60,"")</f>
      </c>
      <c r="T128">
        <f>IF(AND(ISNUMBER(E128),ISNUMBER(F128)),IF(AND(F128&gt;E128,YEAR(E128)=2026,(F128-E128)*1440&lt;=1140),1,0),0)</f>
      </c>
      <c r="U128">
        <f>IF(T128=1,MATCH(INT(E128),'Parámetros'!$A$5:$A$7,1),"")</f>
      </c>
      <c r="V128">
        <f>IF(T128=1,INDEX('Parámetros'!$C$5:$C$7,U128)/24,"")</f>
      </c>
      <c r="W128">
        <f>IF(T128=1,ROUND((F128-E128)*1440,0),"")</f>
      </c>
      <c r="X128">
        <f>IF(T128=1,MIN(N(G128),W128),"")</f>
      </c>
      <c r="Y128">
        <f>IF(T128=1,E128+(INT(W128/2)-INT(X128/2))/1440,"")</f>
      </c>
      <c r="Z128">
        <f>IF(T128=1,Y128+X128/1440,"")</f>
      </c>
      <c r="AA128">
        <f>IF(T128=1,MIN(F128,IF(E128+V128&lt;=Y128,E128+V128,E128+V128+X128/1440)),"")</f>
      </c>
      <c r="AB128">
        <f>IF(T128=1,INT(E128)+1,"")</f>
      </c>
      <c r="AC128">
        <f>IF(T128=1,IF(OR(WEEKDAY(AB128-1)=1,COUNTIF('Festivos 2026'!$A$5:$A$40,AB128-1)&gt;0),1,0),"")</f>
      </c>
      <c r="AD128">
        <f>IF(T128=1,IF(OR(WEEKDAY(AB128)=1,COUNTIF('Festivos 2026'!$A$5:$A$40,AB128)&gt;0),1,0),"")</f>
      </c>
      <c r="AE128">
        <f>IF(T128=1,IF(Z128&lt;=AA128,1,0),"")</f>
      </c>
      <c r="AF128">
        <f>IF(T128=1,MAX(0,MIN(AA128,AB128)-E128),"")</f>
      </c>
      <c r="AG128">
        <f>IF(T128=1,MAX(0,MIN(MIN(AA128,AB128),(AB128-1)+6/24)-E128)+MAX(0,MIN(AA128,AB128)-MAX(E128,(AB128-1)+19/24)),"")</f>
      </c>
      <c r="AH128">
        <f>IF(T128=1,MAX(0,AA128-MAX(E128,AB128)),"")</f>
      </c>
      <c r="AI128">
        <f>IF(T128=1,MAX(0,MIN(AA128,AB128+6/24)-MAX(E128,AB128))+MAX(0,AA128-MAX(MAX(E128,AB128),AB128+19/24)),"")</f>
      </c>
      <c r="AJ128">
        <f>IF(T128=1,MAX(0,MIN(F128,AB128)-AA128),"")</f>
      </c>
      <c r="AK128">
        <f>IF(T128=1,MAX(0,MIN(MIN(F128,AB128),(AB128-1)+6/24)-AA128)+MAX(0,MIN(F128,AB128)-MAX(AA128,(AB128-1)+19/24)),"")</f>
      </c>
      <c r="AL128">
        <f>IF(T128=1,MAX(0,F128-MAX(AA128,AB128)),"")</f>
      </c>
      <c r="AM128">
        <f>IF(T128=1,MAX(0,MIN(F128,AB128+6/24)-MAX(AA128,AB128))+MAX(0,F128-MAX(MAX(AA128,AB128),AB128+19/24)),"")</f>
      </c>
      <c r="AN128">
        <f>IF(T128=1,MAX(0,MIN(Z128,AB128)-Y128),"")</f>
      </c>
      <c r="AO128">
        <f>IF(T128=1,MAX(0,MIN(MIN(Z128,AB128),(AB128-1)+6/24)-Y128)+MAX(0,MIN(Z128,AB128)-MAX(Y128,(AB128-1)+19/24)),"")</f>
      </c>
      <c r="AP128">
        <f>IF(T128=1,MAX(0,Z128-MAX(Y128,AB128)),"")</f>
      </c>
      <c r="AQ128">
        <f>IF(T128=1,MAX(0,MIN(Z128,AB128+6/24)-MAX(Y128,AB128))+MAX(0,Z128-MAX(MAX(Y128,AB128),AB128+19/24)),"")</f>
      </c>
      <c r="AR128">
        <f>IF(T128=1,(AF128-AG128)-AE128*(AN128-AO128),"")</f>
      </c>
      <c r="AS128">
        <f>IF(T128=1,AG128-AE128*AO128,"")</f>
      </c>
      <c r="AT128">
        <f>IF(T128=1,(AJ128-AK128)-(1-AE128)*(AN128-AO128),"")</f>
      </c>
      <c r="AU128">
        <f>IF(T128=1,AK128-(1-AE128)*AO128,"")</f>
      </c>
      <c r="AV128">
        <f>IF(T128=1,(AH128-AI128)-AE128*(AP128-AQ128),"")</f>
      </c>
      <c r="AW128">
        <f>IF(T128=1,AI128-AE128*AQ128,"")</f>
      </c>
      <c r="AX128">
        <f>IF(T128=1,(AL128-AM128)-(1-AE128)*(AP128-AQ128),"")</f>
      </c>
      <c r="AY128">
        <f>IF(T128=1,AM128-(1-AE128)*AQ128,"")</f>
      </c>
    </row>
    <row r="129" spans="1:51" x14ac:dyDescent="0.25">
      <c r="A129" s="15"/>
      <c r="B129" s="15"/>
      <c r="C129" s="16"/>
      <c r="D129" s="11">
        <f>IF(J129="","",J129*(K129*INDEX('Parámetros'!$E$5:$E$7,U129)+L129*INDEX('Parámetros'!$F$5:$F$7,U129)+M129*INDEX('Parámetros'!$G$5:$G$7,U129)+N129*INDEX('Parámetros'!$H$5:$H$7,U129)+O129*INDEX('Parámetros'!$I$5:$I$7,U129)+P129*INDEX('Parámetros'!$J$5:$J$7,U129)+Q129*INDEX('Parámetros'!$K$5:$K$7,U129)+R129*INDEX('Parámetros'!$L$5:$L$7,U129)+S129*INDEX('Parámetros'!$M$5:$M$7,U129)))</f>
      </c>
      <c r="E129" s="17"/>
      <c r="F129" s="17"/>
      <c r="G129" s="15"/>
      <c r="H129" s="15"/>
      <c r="I129" s="13">
        <f>IF(AND(E129="",F129=""),"",IF(T129=1,(W129-X129)/60,"Revisa entrada y salida"))</f>
      </c>
      <c r="J129" s="14">
        <f>IF(OR(T129&lt;&gt;1,C129=""),"",C129/INDEX('Parámetros'!$D$5:$D$7,U129))</f>
      </c>
      <c r="K129" s="13">
        <f>IF(T129=1,ROUND(1440*((1-AC129)*AT129+(1-AD129)*AX129),0)/60,"")</f>
      </c>
      <c r="L129" s="13">
        <f>IF(T129=1,ROUND(1440*((1-AC129)*AU129+(1-AD129)*AY129),0)/60,"")</f>
      </c>
      <c r="M129" s="13">
        <f>IF(T129=1,ROUND(1440*((1-AC129)*AS129+(1-AD129)*AW129),0)/60,"")</f>
      </c>
      <c r="N129" s="13">
        <f>IF(T129=1,ROUND(1440*(IF(OR(H129="Sí",H129="Si",AC129=0),AC129*AR129+AD129*AV129,0)),0)/60,"")</f>
      </c>
      <c r="O129" s="13">
        <f>IF(T129=1,ROUND(1440*(IF(OR(H129="Sí",H129="Si",AC129=0),0,AC129*AR129+AD129*AV129)),0)/60,"")</f>
      </c>
      <c r="P129" s="13">
        <f>IF(T129=1,ROUND(1440*(IF(OR(H129="Sí",H129="Si",AC129=0),AC129*AS129+AD129*AW129,0)),0)/60,"")</f>
      </c>
      <c r="Q129" s="13">
        <f>IF(T129=1,ROUND(1440*(IF(OR(H129="Sí",H129="Si",AC129=0),0,AC129*AS129+AD129*AW129)),0)/60,"")</f>
      </c>
      <c r="R129" s="13">
        <f>IF(T129=1,ROUND(1440*(AC129*AT129+AD129*AX129),0)/60,"")</f>
      </c>
      <c r="S129" s="13">
        <f>IF(T129=1,ROUND(1440*(AC129*AU129+AD129*AY129),0)/60,"")</f>
      </c>
      <c r="T129">
        <f>IF(AND(ISNUMBER(E129),ISNUMBER(F129)),IF(AND(F129&gt;E129,YEAR(E129)=2026,(F129-E129)*1440&lt;=1140),1,0),0)</f>
      </c>
      <c r="U129">
        <f>IF(T129=1,MATCH(INT(E129),'Parámetros'!$A$5:$A$7,1),"")</f>
      </c>
      <c r="V129">
        <f>IF(T129=1,INDEX('Parámetros'!$C$5:$C$7,U129)/24,"")</f>
      </c>
      <c r="W129">
        <f>IF(T129=1,ROUND((F129-E129)*1440,0),"")</f>
      </c>
      <c r="X129">
        <f>IF(T129=1,MIN(N(G129),W129),"")</f>
      </c>
      <c r="Y129">
        <f>IF(T129=1,E129+(INT(W129/2)-INT(X129/2))/1440,"")</f>
      </c>
      <c r="Z129">
        <f>IF(T129=1,Y129+X129/1440,"")</f>
      </c>
      <c r="AA129">
        <f>IF(T129=1,MIN(F129,IF(E129+V129&lt;=Y129,E129+V129,E129+V129+X129/1440)),"")</f>
      </c>
      <c r="AB129">
        <f>IF(T129=1,INT(E129)+1,"")</f>
      </c>
      <c r="AC129">
        <f>IF(T129=1,IF(OR(WEEKDAY(AB129-1)=1,COUNTIF('Festivos 2026'!$A$5:$A$40,AB129-1)&gt;0),1,0),"")</f>
      </c>
      <c r="AD129">
        <f>IF(T129=1,IF(OR(WEEKDAY(AB129)=1,COUNTIF('Festivos 2026'!$A$5:$A$40,AB129)&gt;0),1,0),"")</f>
      </c>
      <c r="AE129">
        <f>IF(T129=1,IF(Z129&lt;=AA129,1,0),"")</f>
      </c>
      <c r="AF129">
        <f>IF(T129=1,MAX(0,MIN(AA129,AB129)-E129),"")</f>
      </c>
      <c r="AG129">
        <f>IF(T129=1,MAX(0,MIN(MIN(AA129,AB129),(AB129-1)+6/24)-E129)+MAX(0,MIN(AA129,AB129)-MAX(E129,(AB129-1)+19/24)),"")</f>
      </c>
      <c r="AH129">
        <f>IF(T129=1,MAX(0,AA129-MAX(E129,AB129)),"")</f>
      </c>
      <c r="AI129">
        <f>IF(T129=1,MAX(0,MIN(AA129,AB129+6/24)-MAX(E129,AB129))+MAX(0,AA129-MAX(MAX(E129,AB129),AB129+19/24)),"")</f>
      </c>
      <c r="AJ129">
        <f>IF(T129=1,MAX(0,MIN(F129,AB129)-AA129),"")</f>
      </c>
      <c r="AK129">
        <f>IF(T129=1,MAX(0,MIN(MIN(F129,AB129),(AB129-1)+6/24)-AA129)+MAX(0,MIN(F129,AB129)-MAX(AA129,(AB129-1)+19/24)),"")</f>
      </c>
      <c r="AL129">
        <f>IF(T129=1,MAX(0,F129-MAX(AA129,AB129)),"")</f>
      </c>
      <c r="AM129">
        <f>IF(T129=1,MAX(0,MIN(F129,AB129+6/24)-MAX(AA129,AB129))+MAX(0,F129-MAX(MAX(AA129,AB129),AB129+19/24)),"")</f>
      </c>
      <c r="AN129">
        <f>IF(T129=1,MAX(0,MIN(Z129,AB129)-Y129),"")</f>
      </c>
      <c r="AO129">
        <f>IF(T129=1,MAX(0,MIN(MIN(Z129,AB129),(AB129-1)+6/24)-Y129)+MAX(0,MIN(Z129,AB129)-MAX(Y129,(AB129-1)+19/24)),"")</f>
      </c>
      <c r="AP129">
        <f>IF(T129=1,MAX(0,Z129-MAX(Y129,AB129)),"")</f>
      </c>
      <c r="AQ129">
        <f>IF(T129=1,MAX(0,MIN(Z129,AB129+6/24)-MAX(Y129,AB129))+MAX(0,Z129-MAX(MAX(Y129,AB129),AB129+19/24)),"")</f>
      </c>
      <c r="AR129">
        <f>IF(T129=1,(AF129-AG129)-AE129*(AN129-AO129),"")</f>
      </c>
      <c r="AS129">
        <f>IF(T129=1,AG129-AE129*AO129,"")</f>
      </c>
      <c r="AT129">
        <f>IF(T129=1,(AJ129-AK129)-(1-AE129)*(AN129-AO129),"")</f>
      </c>
      <c r="AU129">
        <f>IF(T129=1,AK129-(1-AE129)*AO129,"")</f>
      </c>
      <c r="AV129">
        <f>IF(T129=1,(AH129-AI129)-AE129*(AP129-AQ129),"")</f>
      </c>
      <c r="AW129">
        <f>IF(T129=1,AI129-AE129*AQ129,"")</f>
      </c>
      <c r="AX129">
        <f>IF(T129=1,(AL129-AM129)-(1-AE129)*(AP129-AQ129),"")</f>
      </c>
      <c r="AY129">
        <f>IF(T129=1,AM129-(1-AE129)*AQ129,"")</f>
      </c>
    </row>
    <row r="130" spans="1:51" x14ac:dyDescent="0.25">
      <c r="A130" s="15"/>
      <c r="B130" s="15"/>
      <c r="C130" s="16"/>
      <c r="D130" s="11">
        <f>IF(J130="","",J130*(K130*INDEX('Parámetros'!$E$5:$E$7,U130)+L130*INDEX('Parámetros'!$F$5:$F$7,U130)+M130*INDEX('Parámetros'!$G$5:$G$7,U130)+N130*INDEX('Parámetros'!$H$5:$H$7,U130)+O130*INDEX('Parámetros'!$I$5:$I$7,U130)+P130*INDEX('Parámetros'!$J$5:$J$7,U130)+Q130*INDEX('Parámetros'!$K$5:$K$7,U130)+R130*INDEX('Parámetros'!$L$5:$L$7,U130)+S130*INDEX('Parámetros'!$M$5:$M$7,U130)))</f>
      </c>
      <c r="E130" s="17"/>
      <c r="F130" s="17"/>
      <c r="G130" s="15"/>
      <c r="H130" s="15"/>
      <c r="I130" s="13">
        <f>IF(AND(E130="",F130=""),"",IF(T130=1,(W130-X130)/60,"Revisa entrada y salida"))</f>
      </c>
      <c r="J130" s="14">
        <f>IF(OR(T130&lt;&gt;1,C130=""),"",C130/INDEX('Parámetros'!$D$5:$D$7,U130))</f>
      </c>
      <c r="K130" s="13">
        <f>IF(T130=1,ROUND(1440*((1-AC130)*AT130+(1-AD130)*AX130),0)/60,"")</f>
      </c>
      <c r="L130" s="13">
        <f>IF(T130=1,ROUND(1440*((1-AC130)*AU130+(1-AD130)*AY130),0)/60,"")</f>
      </c>
      <c r="M130" s="13">
        <f>IF(T130=1,ROUND(1440*((1-AC130)*AS130+(1-AD130)*AW130),0)/60,"")</f>
      </c>
      <c r="N130" s="13">
        <f>IF(T130=1,ROUND(1440*(IF(OR(H130="Sí",H130="Si",AC130=0),AC130*AR130+AD130*AV130,0)),0)/60,"")</f>
      </c>
      <c r="O130" s="13">
        <f>IF(T130=1,ROUND(1440*(IF(OR(H130="Sí",H130="Si",AC130=0),0,AC130*AR130+AD130*AV130)),0)/60,"")</f>
      </c>
      <c r="P130" s="13">
        <f>IF(T130=1,ROUND(1440*(IF(OR(H130="Sí",H130="Si",AC130=0),AC130*AS130+AD130*AW130,0)),0)/60,"")</f>
      </c>
      <c r="Q130" s="13">
        <f>IF(T130=1,ROUND(1440*(IF(OR(H130="Sí",H130="Si",AC130=0),0,AC130*AS130+AD130*AW130)),0)/60,"")</f>
      </c>
      <c r="R130" s="13">
        <f>IF(T130=1,ROUND(1440*(AC130*AT130+AD130*AX130),0)/60,"")</f>
      </c>
      <c r="S130" s="13">
        <f>IF(T130=1,ROUND(1440*(AC130*AU130+AD130*AY130),0)/60,"")</f>
      </c>
      <c r="T130">
        <f>IF(AND(ISNUMBER(E130),ISNUMBER(F130)),IF(AND(F130&gt;E130,YEAR(E130)=2026,(F130-E130)*1440&lt;=1140),1,0),0)</f>
      </c>
      <c r="U130">
        <f>IF(T130=1,MATCH(INT(E130),'Parámetros'!$A$5:$A$7,1),"")</f>
      </c>
      <c r="V130">
        <f>IF(T130=1,INDEX('Parámetros'!$C$5:$C$7,U130)/24,"")</f>
      </c>
      <c r="W130">
        <f>IF(T130=1,ROUND((F130-E130)*1440,0),"")</f>
      </c>
      <c r="X130">
        <f>IF(T130=1,MIN(N(G130),W130),"")</f>
      </c>
      <c r="Y130">
        <f>IF(T130=1,E130+(INT(W130/2)-INT(X130/2))/1440,"")</f>
      </c>
      <c r="Z130">
        <f>IF(T130=1,Y130+X130/1440,"")</f>
      </c>
      <c r="AA130">
        <f>IF(T130=1,MIN(F130,IF(E130+V130&lt;=Y130,E130+V130,E130+V130+X130/1440)),"")</f>
      </c>
      <c r="AB130">
        <f>IF(T130=1,INT(E130)+1,"")</f>
      </c>
      <c r="AC130">
        <f>IF(T130=1,IF(OR(WEEKDAY(AB130-1)=1,COUNTIF('Festivos 2026'!$A$5:$A$40,AB130-1)&gt;0),1,0),"")</f>
      </c>
      <c r="AD130">
        <f>IF(T130=1,IF(OR(WEEKDAY(AB130)=1,COUNTIF('Festivos 2026'!$A$5:$A$40,AB130)&gt;0),1,0),"")</f>
      </c>
      <c r="AE130">
        <f>IF(T130=1,IF(Z130&lt;=AA130,1,0),"")</f>
      </c>
      <c r="AF130">
        <f>IF(T130=1,MAX(0,MIN(AA130,AB130)-E130),"")</f>
      </c>
      <c r="AG130">
        <f>IF(T130=1,MAX(0,MIN(MIN(AA130,AB130),(AB130-1)+6/24)-E130)+MAX(0,MIN(AA130,AB130)-MAX(E130,(AB130-1)+19/24)),"")</f>
      </c>
      <c r="AH130">
        <f>IF(T130=1,MAX(0,AA130-MAX(E130,AB130)),"")</f>
      </c>
      <c r="AI130">
        <f>IF(T130=1,MAX(0,MIN(AA130,AB130+6/24)-MAX(E130,AB130))+MAX(0,AA130-MAX(MAX(E130,AB130),AB130+19/24)),"")</f>
      </c>
      <c r="AJ130">
        <f>IF(T130=1,MAX(0,MIN(F130,AB130)-AA130),"")</f>
      </c>
      <c r="AK130">
        <f>IF(T130=1,MAX(0,MIN(MIN(F130,AB130),(AB130-1)+6/24)-AA130)+MAX(0,MIN(F130,AB130)-MAX(AA130,(AB130-1)+19/24)),"")</f>
      </c>
      <c r="AL130">
        <f>IF(T130=1,MAX(0,F130-MAX(AA130,AB130)),"")</f>
      </c>
      <c r="AM130">
        <f>IF(T130=1,MAX(0,MIN(F130,AB130+6/24)-MAX(AA130,AB130))+MAX(0,F130-MAX(MAX(AA130,AB130),AB130+19/24)),"")</f>
      </c>
      <c r="AN130">
        <f>IF(T130=1,MAX(0,MIN(Z130,AB130)-Y130),"")</f>
      </c>
      <c r="AO130">
        <f>IF(T130=1,MAX(0,MIN(MIN(Z130,AB130),(AB130-1)+6/24)-Y130)+MAX(0,MIN(Z130,AB130)-MAX(Y130,(AB130-1)+19/24)),"")</f>
      </c>
      <c r="AP130">
        <f>IF(T130=1,MAX(0,Z130-MAX(Y130,AB130)),"")</f>
      </c>
      <c r="AQ130">
        <f>IF(T130=1,MAX(0,MIN(Z130,AB130+6/24)-MAX(Y130,AB130))+MAX(0,Z130-MAX(MAX(Y130,AB130),AB130+19/24)),"")</f>
      </c>
      <c r="AR130">
        <f>IF(T130=1,(AF130-AG130)-AE130*(AN130-AO130),"")</f>
      </c>
      <c r="AS130">
        <f>IF(T130=1,AG130-AE130*AO130,"")</f>
      </c>
      <c r="AT130">
        <f>IF(T130=1,(AJ130-AK130)-(1-AE130)*(AN130-AO130),"")</f>
      </c>
      <c r="AU130">
        <f>IF(T130=1,AK130-(1-AE130)*AO130,"")</f>
      </c>
      <c r="AV130">
        <f>IF(T130=1,(AH130-AI130)-AE130*(AP130-AQ130),"")</f>
      </c>
      <c r="AW130">
        <f>IF(T130=1,AI130-AE130*AQ130,"")</f>
      </c>
      <c r="AX130">
        <f>IF(T130=1,(AL130-AM130)-(1-AE130)*(AP130-AQ130),"")</f>
      </c>
      <c r="AY130">
        <f>IF(T130=1,AM130-(1-AE130)*AQ130,"")</f>
      </c>
    </row>
    <row r="131" spans="1:51" x14ac:dyDescent="0.25">
      <c r="A131" s="15"/>
      <c r="B131" s="15"/>
      <c r="C131" s="16"/>
      <c r="D131" s="11">
        <f>IF(J131="","",J131*(K131*INDEX('Parámetros'!$E$5:$E$7,U131)+L131*INDEX('Parámetros'!$F$5:$F$7,U131)+M131*INDEX('Parámetros'!$G$5:$G$7,U131)+N131*INDEX('Parámetros'!$H$5:$H$7,U131)+O131*INDEX('Parámetros'!$I$5:$I$7,U131)+P131*INDEX('Parámetros'!$J$5:$J$7,U131)+Q131*INDEX('Parámetros'!$K$5:$K$7,U131)+R131*INDEX('Parámetros'!$L$5:$L$7,U131)+S131*INDEX('Parámetros'!$M$5:$M$7,U131)))</f>
      </c>
      <c r="E131" s="17"/>
      <c r="F131" s="17"/>
      <c r="G131" s="15"/>
      <c r="H131" s="15"/>
      <c r="I131" s="13">
        <f>IF(AND(E131="",F131=""),"",IF(T131=1,(W131-X131)/60,"Revisa entrada y salida"))</f>
      </c>
      <c r="J131" s="14">
        <f>IF(OR(T131&lt;&gt;1,C131=""),"",C131/INDEX('Parámetros'!$D$5:$D$7,U131))</f>
      </c>
      <c r="K131" s="13">
        <f>IF(T131=1,ROUND(1440*((1-AC131)*AT131+(1-AD131)*AX131),0)/60,"")</f>
      </c>
      <c r="L131" s="13">
        <f>IF(T131=1,ROUND(1440*((1-AC131)*AU131+(1-AD131)*AY131),0)/60,"")</f>
      </c>
      <c r="M131" s="13">
        <f>IF(T131=1,ROUND(1440*((1-AC131)*AS131+(1-AD131)*AW131),0)/60,"")</f>
      </c>
      <c r="N131" s="13">
        <f>IF(T131=1,ROUND(1440*(IF(OR(H131="Sí",H131="Si",AC131=0),AC131*AR131+AD131*AV131,0)),0)/60,"")</f>
      </c>
      <c r="O131" s="13">
        <f>IF(T131=1,ROUND(1440*(IF(OR(H131="Sí",H131="Si",AC131=0),0,AC131*AR131+AD131*AV131)),0)/60,"")</f>
      </c>
      <c r="P131" s="13">
        <f>IF(T131=1,ROUND(1440*(IF(OR(H131="Sí",H131="Si",AC131=0),AC131*AS131+AD131*AW131,0)),0)/60,"")</f>
      </c>
      <c r="Q131" s="13">
        <f>IF(T131=1,ROUND(1440*(IF(OR(H131="Sí",H131="Si",AC131=0),0,AC131*AS131+AD131*AW131)),0)/60,"")</f>
      </c>
      <c r="R131" s="13">
        <f>IF(T131=1,ROUND(1440*(AC131*AT131+AD131*AX131),0)/60,"")</f>
      </c>
      <c r="S131" s="13">
        <f>IF(T131=1,ROUND(1440*(AC131*AU131+AD131*AY131),0)/60,"")</f>
      </c>
      <c r="T131">
        <f>IF(AND(ISNUMBER(E131),ISNUMBER(F131)),IF(AND(F131&gt;E131,YEAR(E131)=2026,(F131-E131)*1440&lt;=1140),1,0),0)</f>
      </c>
      <c r="U131">
        <f>IF(T131=1,MATCH(INT(E131),'Parámetros'!$A$5:$A$7,1),"")</f>
      </c>
      <c r="V131">
        <f>IF(T131=1,INDEX('Parámetros'!$C$5:$C$7,U131)/24,"")</f>
      </c>
      <c r="W131">
        <f>IF(T131=1,ROUND((F131-E131)*1440,0),"")</f>
      </c>
      <c r="X131">
        <f>IF(T131=1,MIN(N(G131),W131),"")</f>
      </c>
      <c r="Y131">
        <f>IF(T131=1,E131+(INT(W131/2)-INT(X131/2))/1440,"")</f>
      </c>
      <c r="Z131">
        <f>IF(T131=1,Y131+X131/1440,"")</f>
      </c>
      <c r="AA131">
        <f>IF(T131=1,MIN(F131,IF(E131+V131&lt;=Y131,E131+V131,E131+V131+X131/1440)),"")</f>
      </c>
      <c r="AB131">
        <f>IF(T131=1,INT(E131)+1,"")</f>
      </c>
      <c r="AC131">
        <f>IF(T131=1,IF(OR(WEEKDAY(AB131-1)=1,COUNTIF('Festivos 2026'!$A$5:$A$40,AB131-1)&gt;0),1,0),"")</f>
      </c>
      <c r="AD131">
        <f>IF(T131=1,IF(OR(WEEKDAY(AB131)=1,COUNTIF('Festivos 2026'!$A$5:$A$40,AB131)&gt;0),1,0),"")</f>
      </c>
      <c r="AE131">
        <f>IF(T131=1,IF(Z131&lt;=AA131,1,0),"")</f>
      </c>
      <c r="AF131">
        <f>IF(T131=1,MAX(0,MIN(AA131,AB131)-E131),"")</f>
      </c>
      <c r="AG131">
        <f>IF(T131=1,MAX(0,MIN(MIN(AA131,AB131),(AB131-1)+6/24)-E131)+MAX(0,MIN(AA131,AB131)-MAX(E131,(AB131-1)+19/24)),"")</f>
      </c>
      <c r="AH131">
        <f>IF(T131=1,MAX(0,AA131-MAX(E131,AB131)),"")</f>
      </c>
      <c r="AI131">
        <f>IF(T131=1,MAX(0,MIN(AA131,AB131+6/24)-MAX(E131,AB131))+MAX(0,AA131-MAX(MAX(E131,AB131),AB131+19/24)),"")</f>
      </c>
      <c r="AJ131">
        <f>IF(T131=1,MAX(0,MIN(F131,AB131)-AA131),"")</f>
      </c>
      <c r="AK131">
        <f>IF(T131=1,MAX(0,MIN(MIN(F131,AB131),(AB131-1)+6/24)-AA131)+MAX(0,MIN(F131,AB131)-MAX(AA131,(AB131-1)+19/24)),"")</f>
      </c>
      <c r="AL131">
        <f>IF(T131=1,MAX(0,F131-MAX(AA131,AB131)),"")</f>
      </c>
      <c r="AM131">
        <f>IF(T131=1,MAX(0,MIN(F131,AB131+6/24)-MAX(AA131,AB131))+MAX(0,F131-MAX(MAX(AA131,AB131),AB131+19/24)),"")</f>
      </c>
      <c r="AN131">
        <f>IF(T131=1,MAX(0,MIN(Z131,AB131)-Y131),"")</f>
      </c>
      <c r="AO131">
        <f>IF(T131=1,MAX(0,MIN(MIN(Z131,AB131),(AB131-1)+6/24)-Y131)+MAX(0,MIN(Z131,AB131)-MAX(Y131,(AB131-1)+19/24)),"")</f>
      </c>
      <c r="AP131">
        <f>IF(T131=1,MAX(0,Z131-MAX(Y131,AB131)),"")</f>
      </c>
      <c r="AQ131">
        <f>IF(T131=1,MAX(0,MIN(Z131,AB131+6/24)-MAX(Y131,AB131))+MAX(0,Z131-MAX(MAX(Y131,AB131),AB131+19/24)),"")</f>
      </c>
      <c r="AR131">
        <f>IF(T131=1,(AF131-AG131)-AE131*(AN131-AO131),"")</f>
      </c>
      <c r="AS131">
        <f>IF(T131=1,AG131-AE131*AO131,"")</f>
      </c>
      <c r="AT131">
        <f>IF(T131=1,(AJ131-AK131)-(1-AE131)*(AN131-AO131),"")</f>
      </c>
      <c r="AU131">
        <f>IF(T131=1,AK131-(1-AE131)*AO131,"")</f>
      </c>
      <c r="AV131">
        <f>IF(T131=1,(AH131-AI131)-AE131*(AP131-AQ131),"")</f>
      </c>
      <c r="AW131">
        <f>IF(T131=1,AI131-AE131*AQ131,"")</f>
      </c>
      <c r="AX131">
        <f>IF(T131=1,(AL131-AM131)-(1-AE131)*(AP131-AQ131),"")</f>
      </c>
      <c r="AY131">
        <f>IF(T131=1,AM131-(1-AE131)*AQ131,"")</f>
      </c>
    </row>
    <row r="132" spans="1:51" x14ac:dyDescent="0.25">
      <c r="A132" s="15"/>
      <c r="B132" s="15"/>
      <c r="C132" s="16"/>
      <c r="D132" s="11">
        <f>IF(J132="","",J132*(K132*INDEX('Parámetros'!$E$5:$E$7,U132)+L132*INDEX('Parámetros'!$F$5:$F$7,U132)+M132*INDEX('Parámetros'!$G$5:$G$7,U132)+N132*INDEX('Parámetros'!$H$5:$H$7,U132)+O132*INDEX('Parámetros'!$I$5:$I$7,U132)+P132*INDEX('Parámetros'!$J$5:$J$7,U132)+Q132*INDEX('Parámetros'!$K$5:$K$7,U132)+R132*INDEX('Parámetros'!$L$5:$L$7,U132)+S132*INDEX('Parámetros'!$M$5:$M$7,U132)))</f>
      </c>
      <c r="E132" s="17"/>
      <c r="F132" s="17"/>
      <c r="G132" s="15"/>
      <c r="H132" s="15"/>
      <c r="I132" s="13">
        <f>IF(AND(E132="",F132=""),"",IF(T132=1,(W132-X132)/60,"Revisa entrada y salida"))</f>
      </c>
      <c r="J132" s="14">
        <f>IF(OR(T132&lt;&gt;1,C132=""),"",C132/INDEX('Parámetros'!$D$5:$D$7,U132))</f>
      </c>
      <c r="K132" s="13">
        <f>IF(T132=1,ROUND(1440*((1-AC132)*AT132+(1-AD132)*AX132),0)/60,"")</f>
      </c>
      <c r="L132" s="13">
        <f>IF(T132=1,ROUND(1440*((1-AC132)*AU132+(1-AD132)*AY132),0)/60,"")</f>
      </c>
      <c r="M132" s="13">
        <f>IF(T132=1,ROUND(1440*((1-AC132)*AS132+(1-AD132)*AW132),0)/60,"")</f>
      </c>
      <c r="N132" s="13">
        <f>IF(T132=1,ROUND(1440*(IF(OR(H132="Sí",H132="Si",AC132=0),AC132*AR132+AD132*AV132,0)),0)/60,"")</f>
      </c>
      <c r="O132" s="13">
        <f>IF(T132=1,ROUND(1440*(IF(OR(H132="Sí",H132="Si",AC132=0),0,AC132*AR132+AD132*AV132)),0)/60,"")</f>
      </c>
      <c r="P132" s="13">
        <f>IF(T132=1,ROUND(1440*(IF(OR(H132="Sí",H132="Si",AC132=0),AC132*AS132+AD132*AW132,0)),0)/60,"")</f>
      </c>
      <c r="Q132" s="13">
        <f>IF(T132=1,ROUND(1440*(IF(OR(H132="Sí",H132="Si",AC132=0),0,AC132*AS132+AD132*AW132)),0)/60,"")</f>
      </c>
      <c r="R132" s="13">
        <f>IF(T132=1,ROUND(1440*(AC132*AT132+AD132*AX132),0)/60,"")</f>
      </c>
      <c r="S132" s="13">
        <f>IF(T132=1,ROUND(1440*(AC132*AU132+AD132*AY132),0)/60,"")</f>
      </c>
      <c r="T132">
        <f>IF(AND(ISNUMBER(E132),ISNUMBER(F132)),IF(AND(F132&gt;E132,YEAR(E132)=2026,(F132-E132)*1440&lt;=1140),1,0),0)</f>
      </c>
      <c r="U132">
        <f>IF(T132=1,MATCH(INT(E132),'Parámetros'!$A$5:$A$7,1),"")</f>
      </c>
      <c r="V132">
        <f>IF(T132=1,INDEX('Parámetros'!$C$5:$C$7,U132)/24,"")</f>
      </c>
      <c r="W132">
        <f>IF(T132=1,ROUND((F132-E132)*1440,0),"")</f>
      </c>
      <c r="X132">
        <f>IF(T132=1,MIN(N(G132),W132),"")</f>
      </c>
      <c r="Y132">
        <f>IF(T132=1,E132+(INT(W132/2)-INT(X132/2))/1440,"")</f>
      </c>
      <c r="Z132">
        <f>IF(T132=1,Y132+X132/1440,"")</f>
      </c>
      <c r="AA132">
        <f>IF(T132=1,MIN(F132,IF(E132+V132&lt;=Y132,E132+V132,E132+V132+X132/1440)),"")</f>
      </c>
      <c r="AB132">
        <f>IF(T132=1,INT(E132)+1,"")</f>
      </c>
      <c r="AC132">
        <f>IF(T132=1,IF(OR(WEEKDAY(AB132-1)=1,COUNTIF('Festivos 2026'!$A$5:$A$40,AB132-1)&gt;0),1,0),"")</f>
      </c>
      <c r="AD132">
        <f>IF(T132=1,IF(OR(WEEKDAY(AB132)=1,COUNTIF('Festivos 2026'!$A$5:$A$40,AB132)&gt;0),1,0),"")</f>
      </c>
      <c r="AE132">
        <f>IF(T132=1,IF(Z132&lt;=AA132,1,0),"")</f>
      </c>
      <c r="AF132">
        <f>IF(T132=1,MAX(0,MIN(AA132,AB132)-E132),"")</f>
      </c>
      <c r="AG132">
        <f>IF(T132=1,MAX(0,MIN(MIN(AA132,AB132),(AB132-1)+6/24)-E132)+MAX(0,MIN(AA132,AB132)-MAX(E132,(AB132-1)+19/24)),"")</f>
      </c>
      <c r="AH132">
        <f>IF(T132=1,MAX(0,AA132-MAX(E132,AB132)),"")</f>
      </c>
      <c r="AI132">
        <f>IF(T132=1,MAX(0,MIN(AA132,AB132+6/24)-MAX(E132,AB132))+MAX(0,AA132-MAX(MAX(E132,AB132),AB132+19/24)),"")</f>
      </c>
      <c r="AJ132">
        <f>IF(T132=1,MAX(0,MIN(F132,AB132)-AA132),"")</f>
      </c>
      <c r="AK132">
        <f>IF(T132=1,MAX(0,MIN(MIN(F132,AB132),(AB132-1)+6/24)-AA132)+MAX(0,MIN(F132,AB132)-MAX(AA132,(AB132-1)+19/24)),"")</f>
      </c>
      <c r="AL132">
        <f>IF(T132=1,MAX(0,F132-MAX(AA132,AB132)),"")</f>
      </c>
      <c r="AM132">
        <f>IF(T132=1,MAX(0,MIN(F132,AB132+6/24)-MAX(AA132,AB132))+MAX(0,F132-MAX(MAX(AA132,AB132),AB132+19/24)),"")</f>
      </c>
      <c r="AN132">
        <f>IF(T132=1,MAX(0,MIN(Z132,AB132)-Y132),"")</f>
      </c>
      <c r="AO132">
        <f>IF(T132=1,MAX(0,MIN(MIN(Z132,AB132),(AB132-1)+6/24)-Y132)+MAX(0,MIN(Z132,AB132)-MAX(Y132,(AB132-1)+19/24)),"")</f>
      </c>
      <c r="AP132">
        <f>IF(T132=1,MAX(0,Z132-MAX(Y132,AB132)),"")</f>
      </c>
      <c r="AQ132">
        <f>IF(T132=1,MAX(0,MIN(Z132,AB132+6/24)-MAX(Y132,AB132))+MAX(0,Z132-MAX(MAX(Y132,AB132),AB132+19/24)),"")</f>
      </c>
      <c r="AR132">
        <f>IF(T132=1,(AF132-AG132)-AE132*(AN132-AO132),"")</f>
      </c>
      <c r="AS132">
        <f>IF(T132=1,AG132-AE132*AO132,"")</f>
      </c>
      <c r="AT132">
        <f>IF(T132=1,(AJ132-AK132)-(1-AE132)*(AN132-AO132),"")</f>
      </c>
      <c r="AU132">
        <f>IF(T132=1,AK132-(1-AE132)*AO132,"")</f>
      </c>
      <c r="AV132">
        <f>IF(T132=1,(AH132-AI132)-AE132*(AP132-AQ132),"")</f>
      </c>
      <c r="AW132">
        <f>IF(T132=1,AI132-AE132*AQ132,"")</f>
      </c>
      <c r="AX132">
        <f>IF(T132=1,(AL132-AM132)-(1-AE132)*(AP132-AQ132),"")</f>
      </c>
      <c r="AY132">
        <f>IF(T132=1,AM132-(1-AE132)*AQ132,"")</f>
      </c>
    </row>
    <row r="133" spans="1:51" x14ac:dyDescent="0.25">
      <c r="A133" s="15"/>
      <c r="B133" s="15"/>
      <c r="C133" s="16"/>
      <c r="D133" s="11">
        <f>IF(J133="","",J133*(K133*INDEX('Parámetros'!$E$5:$E$7,U133)+L133*INDEX('Parámetros'!$F$5:$F$7,U133)+M133*INDEX('Parámetros'!$G$5:$G$7,U133)+N133*INDEX('Parámetros'!$H$5:$H$7,U133)+O133*INDEX('Parámetros'!$I$5:$I$7,U133)+P133*INDEX('Parámetros'!$J$5:$J$7,U133)+Q133*INDEX('Parámetros'!$K$5:$K$7,U133)+R133*INDEX('Parámetros'!$L$5:$L$7,U133)+S133*INDEX('Parámetros'!$M$5:$M$7,U133)))</f>
      </c>
      <c r="E133" s="17"/>
      <c r="F133" s="17"/>
      <c r="G133" s="15"/>
      <c r="H133" s="15"/>
      <c r="I133" s="13">
        <f>IF(AND(E133="",F133=""),"",IF(T133=1,(W133-X133)/60,"Revisa entrada y salida"))</f>
      </c>
      <c r="J133" s="14">
        <f>IF(OR(T133&lt;&gt;1,C133=""),"",C133/INDEX('Parámetros'!$D$5:$D$7,U133))</f>
      </c>
      <c r="K133" s="13">
        <f>IF(T133=1,ROUND(1440*((1-AC133)*AT133+(1-AD133)*AX133),0)/60,"")</f>
      </c>
      <c r="L133" s="13">
        <f>IF(T133=1,ROUND(1440*((1-AC133)*AU133+(1-AD133)*AY133),0)/60,"")</f>
      </c>
      <c r="M133" s="13">
        <f>IF(T133=1,ROUND(1440*((1-AC133)*AS133+(1-AD133)*AW133),0)/60,"")</f>
      </c>
      <c r="N133" s="13">
        <f>IF(T133=1,ROUND(1440*(IF(OR(H133="Sí",H133="Si",AC133=0),AC133*AR133+AD133*AV133,0)),0)/60,"")</f>
      </c>
      <c r="O133" s="13">
        <f>IF(T133=1,ROUND(1440*(IF(OR(H133="Sí",H133="Si",AC133=0),0,AC133*AR133+AD133*AV133)),0)/60,"")</f>
      </c>
      <c r="P133" s="13">
        <f>IF(T133=1,ROUND(1440*(IF(OR(H133="Sí",H133="Si",AC133=0),AC133*AS133+AD133*AW133,0)),0)/60,"")</f>
      </c>
      <c r="Q133" s="13">
        <f>IF(T133=1,ROUND(1440*(IF(OR(H133="Sí",H133="Si",AC133=0),0,AC133*AS133+AD133*AW133)),0)/60,"")</f>
      </c>
      <c r="R133" s="13">
        <f>IF(T133=1,ROUND(1440*(AC133*AT133+AD133*AX133),0)/60,"")</f>
      </c>
      <c r="S133" s="13">
        <f>IF(T133=1,ROUND(1440*(AC133*AU133+AD133*AY133),0)/60,"")</f>
      </c>
      <c r="T133">
        <f>IF(AND(ISNUMBER(E133),ISNUMBER(F133)),IF(AND(F133&gt;E133,YEAR(E133)=2026,(F133-E133)*1440&lt;=1140),1,0),0)</f>
      </c>
      <c r="U133">
        <f>IF(T133=1,MATCH(INT(E133),'Parámetros'!$A$5:$A$7,1),"")</f>
      </c>
      <c r="V133">
        <f>IF(T133=1,INDEX('Parámetros'!$C$5:$C$7,U133)/24,"")</f>
      </c>
      <c r="W133">
        <f>IF(T133=1,ROUND((F133-E133)*1440,0),"")</f>
      </c>
      <c r="X133">
        <f>IF(T133=1,MIN(N(G133),W133),"")</f>
      </c>
      <c r="Y133">
        <f>IF(T133=1,E133+(INT(W133/2)-INT(X133/2))/1440,"")</f>
      </c>
      <c r="Z133">
        <f>IF(T133=1,Y133+X133/1440,"")</f>
      </c>
      <c r="AA133">
        <f>IF(T133=1,MIN(F133,IF(E133+V133&lt;=Y133,E133+V133,E133+V133+X133/1440)),"")</f>
      </c>
      <c r="AB133">
        <f>IF(T133=1,INT(E133)+1,"")</f>
      </c>
      <c r="AC133">
        <f>IF(T133=1,IF(OR(WEEKDAY(AB133-1)=1,COUNTIF('Festivos 2026'!$A$5:$A$40,AB133-1)&gt;0),1,0),"")</f>
      </c>
      <c r="AD133">
        <f>IF(T133=1,IF(OR(WEEKDAY(AB133)=1,COUNTIF('Festivos 2026'!$A$5:$A$40,AB133)&gt;0),1,0),"")</f>
      </c>
      <c r="AE133">
        <f>IF(T133=1,IF(Z133&lt;=AA133,1,0),"")</f>
      </c>
      <c r="AF133">
        <f>IF(T133=1,MAX(0,MIN(AA133,AB133)-E133),"")</f>
      </c>
      <c r="AG133">
        <f>IF(T133=1,MAX(0,MIN(MIN(AA133,AB133),(AB133-1)+6/24)-E133)+MAX(0,MIN(AA133,AB133)-MAX(E133,(AB133-1)+19/24)),"")</f>
      </c>
      <c r="AH133">
        <f>IF(T133=1,MAX(0,AA133-MAX(E133,AB133)),"")</f>
      </c>
      <c r="AI133">
        <f>IF(T133=1,MAX(0,MIN(AA133,AB133+6/24)-MAX(E133,AB133))+MAX(0,AA133-MAX(MAX(E133,AB133),AB133+19/24)),"")</f>
      </c>
      <c r="AJ133">
        <f>IF(T133=1,MAX(0,MIN(F133,AB133)-AA133),"")</f>
      </c>
      <c r="AK133">
        <f>IF(T133=1,MAX(0,MIN(MIN(F133,AB133),(AB133-1)+6/24)-AA133)+MAX(0,MIN(F133,AB133)-MAX(AA133,(AB133-1)+19/24)),"")</f>
      </c>
      <c r="AL133">
        <f>IF(T133=1,MAX(0,F133-MAX(AA133,AB133)),"")</f>
      </c>
      <c r="AM133">
        <f>IF(T133=1,MAX(0,MIN(F133,AB133+6/24)-MAX(AA133,AB133))+MAX(0,F133-MAX(MAX(AA133,AB133),AB133+19/24)),"")</f>
      </c>
      <c r="AN133">
        <f>IF(T133=1,MAX(0,MIN(Z133,AB133)-Y133),"")</f>
      </c>
      <c r="AO133">
        <f>IF(T133=1,MAX(0,MIN(MIN(Z133,AB133),(AB133-1)+6/24)-Y133)+MAX(0,MIN(Z133,AB133)-MAX(Y133,(AB133-1)+19/24)),"")</f>
      </c>
      <c r="AP133">
        <f>IF(T133=1,MAX(0,Z133-MAX(Y133,AB133)),"")</f>
      </c>
      <c r="AQ133">
        <f>IF(T133=1,MAX(0,MIN(Z133,AB133+6/24)-MAX(Y133,AB133))+MAX(0,Z133-MAX(MAX(Y133,AB133),AB133+19/24)),"")</f>
      </c>
      <c r="AR133">
        <f>IF(T133=1,(AF133-AG133)-AE133*(AN133-AO133),"")</f>
      </c>
      <c r="AS133">
        <f>IF(T133=1,AG133-AE133*AO133,"")</f>
      </c>
      <c r="AT133">
        <f>IF(T133=1,(AJ133-AK133)-(1-AE133)*(AN133-AO133),"")</f>
      </c>
      <c r="AU133">
        <f>IF(T133=1,AK133-(1-AE133)*AO133,"")</f>
      </c>
      <c r="AV133">
        <f>IF(T133=1,(AH133-AI133)-AE133*(AP133-AQ133),"")</f>
      </c>
      <c r="AW133">
        <f>IF(T133=1,AI133-AE133*AQ133,"")</f>
      </c>
      <c r="AX133">
        <f>IF(T133=1,(AL133-AM133)-(1-AE133)*(AP133-AQ133),"")</f>
      </c>
      <c r="AY133">
        <f>IF(T133=1,AM133-(1-AE133)*AQ133,"")</f>
      </c>
    </row>
    <row r="134" spans="1:51" x14ac:dyDescent="0.25">
      <c r="A134" s="15"/>
      <c r="B134" s="15"/>
      <c r="C134" s="16"/>
      <c r="D134" s="11">
        <f>IF(J134="","",J134*(K134*INDEX('Parámetros'!$E$5:$E$7,U134)+L134*INDEX('Parámetros'!$F$5:$F$7,U134)+M134*INDEX('Parámetros'!$G$5:$G$7,U134)+N134*INDEX('Parámetros'!$H$5:$H$7,U134)+O134*INDEX('Parámetros'!$I$5:$I$7,U134)+P134*INDEX('Parámetros'!$J$5:$J$7,U134)+Q134*INDEX('Parámetros'!$K$5:$K$7,U134)+R134*INDEX('Parámetros'!$L$5:$L$7,U134)+S134*INDEX('Parámetros'!$M$5:$M$7,U134)))</f>
      </c>
      <c r="E134" s="17"/>
      <c r="F134" s="17"/>
      <c r="G134" s="15"/>
      <c r="H134" s="15"/>
      <c r="I134" s="13">
        <f>IF(AND(E134="",F134=""),"",IF(T134=1,(W134-X134)/60,"Revisa entrada y salida"))</f>
      </c>
      <c r="J134" s="14">
        <f>IF(OR(T134&lt;&gt;1,C134=""),"",C134/INDEX('Parámetros'!$D$5:$D$7,U134))</f>
      </c>
      <c r="K134" s="13">
        <f>IF(T134=1,ROUND(1440*((1-AC134)*AT134+(1-AD134)*AX134),0)/60,"")</f>
      </c>
      <c r="L134" s="13">
        <f>IF(T134=1,ROUND(1440*((1-AC134)*AU134+(1-AD134)*AY134),0)/60,"")</f>
      </c>
      <c r="M134" s="13">
        <f>IF(T134=1,ROUND(1440*((1-AC134)*AS134+(1-AD134)*AW134),0)/60,"")</f>
      </c>
      <c r="N134" s="13">
        <f>IF(T134=1,ROUND(1440*(IF(OR(H134="Sí",H134="Si",AC134=0),AC134*AR134+AD134*AV134,0)),0)/60,"")</f>
      </c>
      <c r="O134" s="13">
        <f>IF(T134=1,ROUND(1440*(IF(OR(H134="Sí",H134="Si",AC134=0),0,AC134*AR134+AD134*AV134)),0)/60,"")</f>
      </c>
      <c r="P134" s="13">
        <f>IF(T134=1,ROUND(1440*(IF(OR(H134="Sí",H134="Si",AC134=0),AC134*AS134+AD134*AW134,0)),0)/60,"")</f>
      </c>
      <c r="Q134" s="13">
        <f>IF(T134=1,ROUND(1440*(IF(OR(H134="Sí",H134="Si",AC134=0),0,AC134*AS134+AD134*AW134)),0)/60,"")</f>
      </c>
      <c r="R134" s="13">
        <f>IF(T134=1,ROUND(1440*(AC134*AT134+AD134*AX134),0)/60,"")</f>
      </c>
      <c r="S134" s="13">
        <f>IF(T134=1,ROUND(1440*(AC134*AU134+AD134*AY134),0)/60,"")</f>
      </c>
      <c r="T134">
        <f>IF(AND(ISNUMBER(E134),ISNUMBER(F134)),IF(AND(F134&gt;E134,YEAR(E134)=2026,(F134-E134)*1440&lt;=1140),1,0),0)</f>
      </c>
      <c r="U134">
        <f>IF(T134=1,MATCH(INT(E134),'Parámetros'!$A$5:$A$7,1),"")</f>
      </c>
      <c r="V134">
        <f>IF(T134=1,INDEX('Parámetros'!$C$5:$C$7,U134)/24,"")</f>
      </c>
      <c r="W134">
        <f>IF(T134=1,ROUND((F134-E134)*1440,0),"")</f>
      </c>
      <c r="X134">
        <f>IF(T134=1,MIN(N(G134),W134),"")</f>
      </c>
      <c r="Y134">
        <f>IF(T134=1,E134+(INT(W134/2)-INT(X134/2))/1440,"")</f>
      </c>
      <c r="Z134">
        <f>IF(T134=1,Y134+X134/1440,"")</f>
      </c>
      <c r="AA134">
        <f>IF(T134=1,MIN(F134,IF(E134+V134&lt;=Y134,E134+V134,E134+V134+X134/1440)),"")</f>
      </c>
      <c r="AB134">
        <f>IF(T134=1,INT(E134)+1,"")</f>
      </c>
      <c r="AC134">
        <f>IF(T134=1,IF(OR(WEEKDAY(AB134-1)=1,COUNTIF('Festivos 2026'!$A$5:$A$40,AB134-1)&gt;0),1,0),"")</f>
      </c>
      <c r="AD134">
        <f>IF(T134=1,IF(OR(WEEKDAY(AB134)=1,COUNTIF('Festivos 2026'!$A$5:$A$40,AB134)&gt;0),1,0),"")</f>
      </c>
      <c r="AE134">
        <f>IF(T134=1,IF(Z134&lt;=AA134,1,0),"")</f>
      </c>
      <c r="AF134">
        <f>IF(T134=1,MAX(0,MIN(AA134,AB134)-E134),"")</f>
      </c>
      <c r="AG134">
        <f>IF(T134=1,MAX(0,MIN(MIN(AA134,AB134),(AB134-1)+6/24)-E134)+MAX(0,MIN(AA134,AB134)-MAX(E134,(AB134-1)+19/24)),"")</f>
      </c>
      <c r="AH134">
        <f>IF(T134=1,MAX(0,AA134-MAX(E134,AB134)),"")</f>
      </c>
      <c r="AI134">
        <f>IF(T134=1,MAX(0,MIN(AA134,AB134+6/24)-MAX(E134,AB134))+MAX(0,AA134-MAX(MAX(E134,AB134),AB134+19/24)),"")</f>
      </c>
      <c r="AJ134">
        <f>IF(T134=1,MAX(0,MIN(F134,AB134)-AA134),"")</f>
      </c>
      <c r="AK134">
        <f>IF(T134=1,MAX(0,MIN(MIN(F134,AB134),(AB134-1)+6/24)-AA134)+MAX(0,MIN(F134,AB134)-MAX(AA134,(AB134-1)+19/24)),"")</f>
      </c>
      <c r="AL134">
        <f>IF(T134=1,MAX(0,F134-MAX(AA134,AB134)),"")</f>
      </c>
      <c r="AM134">
        <f>IF(T134=1,MAX(0,MIN(F134,AB134+6/24)-MAX(AA134,AB134))+MAX(0,F134-MAX(MAX(AA134,AB134),AB134+19/24)),"")</f>
      </c>
      <c r="AN134">
        <f>IF(T134=1,MAX(0,MIN(Z134,AB134)-Y134),"")</f>
      </c>
      <c r="AO134">
        <f>IF(T134=1,MAX(0,MIN(MIN(Z134,AB134),(AB134-1)+6/24)-Y134)+MAX(0,MIN(Z134,AB134)-MAX(Y134,(AB134-1)+19/24)),"")</f>
      </c>
      <c r="AP134">
        <f>IF(T134=1,MAX(0,Z134-MAX(Y134,AB134)),"")</f>
      </c>
      <c r="AQ134">
        <f>IF(T134=1,MAX(0,MIN(Z134,AB134+6/24)-MAX(Y134,AB134))+MAX(0,Z134-MAX(MAX(Y134,AB134),AB134+19/24)),"")</f>
      </c>
      <c r="AR134">
        <f>IF(T134=1,(AF134-AG134)-AE134*(AN134-AO134),"")</f>
      </c>
      <c r="AS134">
        <f>IF(T134=1,AG134-AE134*AO134,"")</f>
      </c>
      <c r="AT134">
        <f>IF(T134=1,(AJ134-AK134)-(1-AE134)*(AN134-AO134),"")</f>
      </c>
      <c r="AU134">
        <f>IF(T134=1,AK134-(1-AE134)*AO134,"")</f>
      </c>
      <c r="AV134">
        <f>IF(T134=1,(AH134-AI134)-AE134*(AP134-AQ134),"")</f>
      </c>
      <c r="AW134">
        <f>IF(T134=1,AI134-AE134*AQ134,"")</f>
      </c>
      <c r="AX134">
        <f>IF(T134=1,(AL134-AM134)-(1-AE134)*(AP134-AQ134),"")</f>
      </c>
      <c r="AY134">
        <f>IF(T134=1,AM134-(1-AE134)*AQ134,"")</f>
      </c>
    </row>
    <row r="135" spans="1:51" x14ac:dyDescent="0.25">
      <c r="A135" s="15"/>
      <c r="B135" s="15"/>
      <c r="C135" s="16"/>
      <c r="D135" s="11">
        <f>IF(J135="","",J135*(K135*INDEX('Parámetros'!$E$5:$E$7,U135)+L135*INDEX('Parámetros'!$F$5:$F$7,U135)+M135*INDEX('Parámetros'!$G$5:$G$7,U135)+N135*INDEX('Parámetros'!$H$5:$H$7,U135)+O135*INDEX('Parámetros'!$I$5:$I$7,U135)+P135*INDEX('Parámetros'!$J$5:$J$7,U135)+Q135*INDEX('Parámetros'!$K$5:$K$7,U135)+R135*INDEX('Parámetros'!$L$5:$L$7,U135)+S135*INDEX('Parámetros'!$M$5:$M$7,U135)))</f>
      </c>
      <c r="E135" s="17"/>
      <c r="F135" s="17"/>
      <c r="G135" s="15"/>
      <c r="H135" s="15"/>
      <c r="I135" s="13">
        <f>IF(AND(E135="",F135=""),"",IF(T135=1,(W135-X135)/60,"Revisa entrada y salida"))</f>
      </c>
      <c r="J135" s="14">
        <f>IF(OR(T135&lt;&gt;1,C135=""),"",C135/INDEX('Parámetros'!$D$5:$D$7,U135))</f>
      </c>
      <c r="K135" s="13">
        <f>IF(T135=1,ROUND(1440*((1-AC135)*AT135+(1-AD135)*AX135),0)/60,"")</f>
      </c>
      <c r="L135" s="13">
        <f>IF(T135=1,ROUND(1440*((1-AC135)*AU135+(1-AD135)*AY135),0)/60,"")</f>
      </c>
      <c r="M135" s="13">
        <f>IF(T135=1,ROUND(1440*((1-AC135)*AS135+(1-AD135)*AW135),0)/60,"")</f>
      </c>
      <c r="N135" s="13">
        <f>IF(T135=1,ROUND(1440*(IF(OR(H135="Sí",H135="Si",AC135=0),AC135*AR135+AD135*AV135,0)),0)/60,"")</f>
      </c>
      <c r="O135" s="13">
        <f>IF(T135=1,ROUND(1440*(IF(OR(H135="Sí",H135="Si",AC135=0),0,AC135*AR135+AD135*AV135)),0)/60,"")</f>
      </c>
      <c r="P135" s="13">
        <f>IF(T135=1,ROUND(1440*(IF(OR(H135="Sí",H135="Si",AC135=0),AC135*AS135+AD135*AW135,0)),0)/60,"")</f>
      </c>
      <c r="Q135" s="13">
        <f>IF(T135=1,ROUND(1440*(IF(OR(H135="Sí",H135="Si",AC135=0),0,AC135*AS135+AD135*AW135)),0)/60,"")</f>
      </c>
      <c r="R135" s="13">
        <f>IF(T135=1,ROUND(1440*(AC135*AT135+AD135*AX135),0)/60,"")</f>
      </c>
      <c r="S135" s="13">
        <f>IF(T135=1,ROUND(1440*(AC135*AU135+AD135*AY135),0)/60,"")</f>
      </c>
      <c r="T135">
        <f>IF(AND(ISNUMBER(E135),ISNUMBER(F135)),IF(AND(F135&gt;E135,YEAR(E135)=2026,(F135-E135)*1440&lt;=1140),1,0),0)</f>
      </c>
      <c r="U135">
        <f>IF(T135=1,MATCH(INT(E135),'Parámetros'!$A$5:$A$7,1),"")</f>
      </c>
      <c r="V135">
        <f>IF(T135=1,INDEX('Parámetros'!$C$5:$C$7,U135)/24,"")</f>
      </c>
      <c r="W135">
        <f>IF(T135=1,ROUND((F135-E135)*1440,0),"")</f>
      </c>
      <c r="X135">
        <f>IF(T135=1,MIN(N(G135),W135),"")</f>
      </c>
      <c r="Y135">
        <f>IF(T135=1,E135+(INT(W135/2)-INT(X135/2))/1440,"")</f>
      </c>
      <c r="Z135">
        <f>IF(T135=1,Y135+X135/1440,"")</f>
      </c>
      <c r="AA135">
        <f>IF(T135=1,MIN(F135,IF(E135+V135&lt;=Y135,E135+V135,E135+V135+X135/1440)),"")</f>
      </c>
      <c r="AB135">
        <f>IF(T135=1,INT(E135)+1,"")</f>
      </c>
      <c r="AC135">
        <f>IF(T135=1,IF(OR(WEEKDAY(AB135-1)=1,COUNTIF('Festivos 2026'!$A$5:$A$40,AB135-1)&gt;0),1,0),"")</f>
      </c>
      <c r="AD135">
        <f>IF(T135=1,IF(OR(WEEKDAY(AB135)=1,COUNTIF('Festivos 2026'!$A$5:$A$40,AB135)&gt;0),1,0),"")</f>
      </c>
      <c r="AE135">
        <f>IF(T135=1,IF(Z135&lt;=AA135,1,0),"")</f>
      </c>
      <c r="AF135">
        <f>IF(T135=1,MAX(0,MIN(AA135,AB135)-E135),"")</f>
      </c>
      <c r="AG135">
        <f>IF(T135=1,MAX(0,MIN(MIN(AA135,AB135),(AB135-1)+6/24)-E135)+MAX(0,MIN(AA135,AB135)-MAX(E135,(AB135-1)+19/24)),"")</f>
      </c>
      <c r="AH135">
        <f>IF(T135=1,MAX(0,AA135-MAX(E135,AB135)),"")</f>
      </c>
      <c r="AI135">
        <f>IF(T135=1,MAX(0,MIN(AA135,AB135+6/24)-MAX(E135,AB135))+MAX(0,AA135-MAX(MAX(E135,AB135),AB135+19/24)),"")</f>
      </c>
      <c r="AJ135">
        <f>IF(T135=1,MAX(0,MIN(F135,AB135)-AA135),"")</f>
      </c>
      <c r="AK135">
        <f>IF(T135=1,MAX(0,MIN(MIN(F135,AB135),(AB135-1)+6/24)-AA135)+MAX(0,MIN(F135,AB135)-MAX(AA135,(AB135-1)+19/24)),"")</f>
      </c>
      <c r="AL135">
        <f>IF(T135=1,MAX(0,F135-MAX(AA135,AB135)),"")</f>
      </c>
      <c r="AM135">
        <f>IF(T135=1,MAX(0,MIN(F135,AB135+6/24)-MAX(AA135,AB135))+MAX(0,F135-MAX(MAX(AA135,AB135),AB135+19/24)),"")</f>
      </c>
      <c r="AN135">
        <f>IF(T135=1,MAX(0,MIN(Z135,AB135)-Y135),"")</f>
      </c>
      <c r="AO135">
        <f>IF(T135=1,MAX(0,MIN(MIN(Z135,AB135),(AB135-1)+6/24)-Y135)+MAX(0,MIN(Z135,AB135)-MAX(Y135,(AB135-1)+19/24)),"")</f>
      </c>
      <c r="AP135">
        <f>IF(T135=1,MAX(0,Z135-MAX(Y135,AB135)),"")</f>
      </c>
      <c r="AQ135">
        <f>IF(T135=1,MAX(0,MIN(Z135,AB135+6/24)-MAX(Y135,AB135))+MAX(0,Z135-MAX(MAX(Y135,AB135),AB135+19/24)),"")</f>
      </c>
      <c r="AR135">
        <f>IF(T135=1,(AF135-AG135)-AE135*(AN135-AO135),"")</f>
      </c>
      <c r="AS135">
        <f>IF(T135=1,AG135-AE135*AO135,"")</f>
      </c>
      <c r="AT135">
        <f>IF(T135=1,(AJ135-AK135)-(1-AE135)*(AN135-AO135),"")</f>
      </c>
      <c r="AU135">
        <f>IF(T135=1,AK135-(1-AE135)*AO135,"")</f>
      </c>
      <c r="AV135">
        <f>IF(T135=1,(AH135-AI135)-AE135*(AP135-AQ135),"")</f>
      </c>
      <c r="AW135">
        <f>IF(T135=1,AI135-AE135*AQ135,"")</f>
      </c>
      <c r="AX135">
        <f>IF(T135=1,(AL135-AM135)-(1-AE135)*(AP135-AQ135),"")</f>
      </c>
      <c r="AY135">
        <f>IF(T135=1,AM135-(1-AE135)*AQ135,"")</f>
      </c>
    </row>
    <row r="136" spans="1:51" x14ac:dyDescent="0.25">
      <c r="A136" s="15"/>
      <c r="B136" s="15"/>
      <c r="C136" s="16"/>
      <c r="D136" s="11">
        <f>IF(J136="","",J136*(K136*INDEX('Parámetros'!$E$5:$E$7,U136)+L136*INDEX('Parámetros'!$F$5:$F$7,U136)+M136*INDEX('Parámetros'!$G$5:$G$7,U136)+N136*INDEX('Parámetros'!$H$5:$H$7,U136)+O136*INDEX('Parámetros'!$I$5:$I$7,U136)+P136*INDEX('Parámetros'!$J$5:$J$7,U136)+Q136*INDEX('Parámetros'!$K$5:$K$7,U136)+R136*INDEX('Parámetros'!$L$5:$L$7,U136)+S136*INDEX('Parámetros'!$M$5:$M$7,U136)))</f>
      </c>
      <c r="E136" s="17"/>
      <c r="F136" s="17"/>
      <c r="G136" s="15"/>
      <c r="H136" s="15"/>
      <c r="I136" s="13">
        <f>IF(AND(E136="",F136=""),"",IF(T136=1,(W136-X136)/60,"Revisa entrada y salida"))</f>
      </c>
      <c r="J136" s="14">
        <f>IF(OR(T136&lt;&gt;1,C136=""),"",C136/INDEX('Parámetros'!$D$5:$D$7,U136))</f>
      </c>
      <c r="K136" s="13">
        <f>IF(T136=1,ROUND(1440*((1-AC136)*AT136+(1-AD136)*AX136),0)/60,"")</f>
      </c>
      <c r="L136" s="13">
        <f>IF(T136=1,ROUND(1440*((1-AC136)*AU136+(1-AD136)*AY136),0)/60,"")</f>
      </c>
      <c r="M136" s="13">
        <f>IF(T136=1,ROUND(1440*((1-AC136)*AS136+(1-AD136)*AW136),0)/60,"")</f>
      </c>
      <c r="N136" s="13">
        <f>IF(T136=1,ROUND(1440*(IF(OR(H136="Sí",H136="Si",AC136=0),AC136*AR136+AD136*AV136,0)),0)/60,"")</f>
      </c>
      <c r="O136" s="13">
        <f>IF(T136=1,ROUND(1440*(IF(OR(H136="Sí",H136="Si",AC136=0),0,AC136*AR136+AD136*AV136)),0)/60,"")</f>
      </c>
      <c r="P136" s="13">
        <f>IF(T136=1,ROUND(1440*(IF(OR(H136="Sí",H136="Si",AC136=0),AC136*AS136+AD136*AW136,0)),0)/60,"")</f>
      </c>
      <c r="Q136" s="13">
        <f>IF(T136=1,ROUND(1440*(IF(OR(H136="Sí",H136="Si",AC136=0),0,AC136*AS136+AD136*AW136)),0)/60,"")</f>
      </c>
      <c r="R136" s="13">
        <f>IF(T136=1,ROUND(1440*(AC136*AT136+AD136*AX136),0)/60,"")</f>
      </c>
      <c r="S136" s="13">
        <f>IF(T136=1,ROUND(1440*(AC136*AU136+AD136*AY136),0)/60,"")</f>
      </c>
      <c r="T136">
        <f>IF(AND(ISNUMBER(E136),ISNUMBER(F136)),IF(AND(F136&gt;E136,YEAR(E136)=2026,(F136-E136)*1440&lt;=1140),1,0),0)</f>
      </c>
      <c r="U136">
        <f>IF(T136=1,MATCH(INT(E136),'Parámetros'!$A$5:$A$7,1),"")</f>
      </c>
      <c r="V136">
        <f>IF(T136=1,INDEX('Parámetros'!$C$5:$C$7,U136)/24,"")</f>
      </c>
      <c r="W136">
        <f>IF(T136=1,ROUND((F136-E136)*1440,0),"")</f>
      </c>
      <c r="X136">
        <f>IF(T136=1,MIN(N(G136),W136),"")</f>
      </c>
      <c r="Y136">
        <f>IF(T136=1,E136+(INT(W136/2)-INT(X136/2))/1440,"")</f>
      </c>
      <c r="Z136">
        <f>IF(T136=1,Y136+X136/1440,"")</f>
      </c>
      <c r="AA136">
        <f>IF(T136=1,MIN(F136,IF(E136+V136&lt;=Y136,E136+V136,E136+V136+X136/1440)),"")</f>
      </c>
      <c r="AB136">
        <f>IF(T136=1,INT(E136)+1,"")</f>
      </c>
      <c r="AC136">
        <f>IF(T136=1,IF(OR(WEEKDAY(AB136-1)=1,COUNTIF('Festivos 2026'!$A$5:$A$40,AB136-1)&gt;0),1,0),"")</f>
      </c>
      <c r="AD136">
        <f>IF(T136=1,IF(OR(WEEKDAY(AB136)=1,COUNTIF('Festivos 2026'!$A$5:$A$40,AB136)&gt;0),1,0),"")</f>
      </c>
      <c r="AE136">
        <f>IF(T136=1,IF(Z136&lt;=AA136,1,0),"")</f>
      </c>
      <c r="AF136">
        <f>IF(T136=1,MAX(0,MIN(AA136,AB136)-E136),"")</f>
      </c>
      <c r="AG136">
        <f>IF(T136=1,MAX(0,MIN(MIN(AA136,AB136),(AB136-1)+6/24)-E136)+MAX(0,MIN(AA136,AB136)-MAX(E136,(AB136-1)+19/24)),"")</f>
      </c>
      <c r="AH136">
        <f>IF(T136=1,MAX(0,AA136-MAX(E136,AB136)),"")</f>
      </c>
      <c r="AI136">
        <f>IF(T136=1,MAX(0,MIN(AA136,AB136+6/24)-MAX(E136,AB136))+MAX(0,AA136-MAX(MAX(E136,AB136),AB136+19/24)),"")</f>
      </c>
      <c r="AJ136">
        <f>IF(T136=1,MAX(0,MIN(F136,AB136)-AA136),"")</f>
      </c>
      <c r="AK136">
        <f>IF(T136=1,MAX(0,MIN(MIN(F136,AB136),(AB136-1)+6/24)-AA136)+MAX(0,MIN(F136,AB136)-MAX(AA136,(AB136-1)+19/24)),"")</f>
      </c>
      <c r="AL136">
        <f>IF(T136=1,MAX(0,F136-MAX(AA136,AB136)),"")</f>
      </c>
      <c r="AM136">
        <f>IF(T136=1,MAX(0,MIN(F136,AB136+6/24)-MAX(AA136,AB136))+MAX(0,F136-MAX(MAX(AA136,AB136),AB136+19/24)),"")</f>
      </c>
      <c r="AN136">
        <f>IF(T136=1,MAX(0,MIN(Z136,AB136)-Y136),"")</f>
      </c>
      <c r="AO136">
        <f>IF(T136=1,MAX(0,MIN(MIN(Z136,AB136),(AB136-1)+6/24)-Y136)+MAX(0,MIN(Z136,AB136)-MAX(Y136,(AB136-1)+19/24)),"")</f>
      </c>
      <c r="AP136">
        <f>IF(T136=1,MAX(0,Z136-MAX(Y136,AB136)),"")</f>
      </c>
      <c r="AQ136">
        <f>IF(T136=1,MAX(0,MIN(Z136,AB136+6/24)-MAX(Y136,AB136))+MAX(0,Z136-MAX(MAX(Y136,AB136),AB136+19/24)),"")</f>
      </c>
      <c r="AR136">
        <f>IF(T136=1,(AF136-AG136)-AE136*(AN136-AO136),"")</f>
      </c>
      <c r="AS136">
        <f>IF(T136=1,AG136-AE136*AO136,"")</f>
      </c>
      <c r="AT136">
        <f>IF(T136=1,(AJ136-AK136)-(1-AE136)*(AN136-AO136),"")</f>
      </c>
      <c r="AU136">
        <f>IF(T136=1,AK136-(1-AE136)*AO136,"")</f>
      </c>
      <c r="AV136">
        <f>IF(T136=1,(AH136-AI136)-AE136*(AP136-AQ136),"")</f>
      </c>
      <c r="AW136">
        <f>IF(T136=1,AI136-AE136*AQ136,"")</f>
      </c>
      <c r="AX136">
        <f>IF(T136=1,(AL136-AM136)-(1-AE136)*(AP136-AQ136),"")</f>
      </c>
      <c r="AY136">
        <f>IF(T136=1,AM136-(1-AE136)*AQ136,"")</f>
      </c>
    </row>
    <row r="137" spans="1:51" x14ac:dyDescent="0.25">
      <c r="A137" s="15"/>
      <c r="B137" s="15"/>
      <c r="C137" s="16"/>
      <c r="D137" s="11">
        <f>IF(J137="","",J137*(K137*INDEX('Parámetros'!$E$5:$E$7,U137)+L137*INDEX('Parámetros'!$F$5:$F$7,U137)+M137*INDEX('Parámetros'!$G$5:$G$7,U137)+N137*INDEX('Parámetros'!$H$5:$H$7,U137)+O137*INDEX('Parámetros'!$I$5:$I$7,U137)+P137*INDEX('Parámetros'!$J$5:$J$7,U137)+Q137*INDEX('Parámetros'!$K$5:$K$7,U137)+R137*INDEX('Parámetros'!$L$5:$L$7,U137)+S137*INDEX('Parámetros'!$M$5:$M$7,U137)))</f>
      </c>
      <c r="E137" s="17"/>
      <c r="F137" s="17"/>
      <c r="G137" s="15"/>
      <c r="H137" s="15"/>
      <c r="I137" s="13">
        <f>IF(AND(E137="",F137=""),"",IF(T137=1,(W137-X137)/60,"Revisa entrada y salida"))</f>
      </c>
      <c r="J137" s="14">
        <f>IF(OR(T137&lt;&gt;1,C137=""),"",C137/INDEX('Parámetros'!$D$5:$D$7,U137))</f>
      </c>
      <c r="K137" s="13">
        <f>IF(T137=1,ROUND(1440*((1-AC137)*AT137+(1-AD137)*AX137),0)/60,"")</f>
      </c>
      <c r="L137" s="13">
        <f>IF(T137=1,ROUND(1440*((1-AC137)*AU137+(1-AD137)*AY137),0)/60,"")</f>
      </c>
      <c r="M137" s="13">
        <f>IF(T137=1,ROUND(1440*((1-AC137)*AS137+(1-AD137)*AW137),0)/60,"")</f>
      </c>
      <c r="N137" s="13">
        <f>IF(T137=1,ROUND(1440*(IF(OR(H137="Sí",H137="Si",AC137=0),AC137*AR137+AD137*AV137,0)),0)/60,"")</f>
      </c>
      <c r="O137" s="13">
        <f>IF(T137=1,ROUND(1440*(IF(OR(H137="Sí",H137="Si",AC137=0),0,AC137*AR137+AD137*AV137)),0)/60,"")</f>
      </c>
      <c r="P137" s="13">
        <f>IF(T137=1,ROUND(1440*(IF(OR(H137="Sí",H137="Si",AC137=0),AC137*AS137+AD137*AW137,0)),0)/60,"")</f>
      </c>
      <c r="Q137" s="13">
        <f>IF(T137=1,ROUND(1440*(IF(OR(H137="Sí",H137="Si",AC137=0),0,AC137*AS137+AD137*AW137)),0)/60,"")</f>
      </c>
      <c r="R137" s="13">
        <f>IF(T137=1,ROUND(1440*(AC137*AT137+AD137*AX137),0)/60,"")</f>
      </c>
      <c r="S137" s="13">
        <f>IF(T137=1,ROUND(1440*(AC137*AU137+AD137*AY137),0)/60,"")</f>
      </c>
      <c r="T137">
        <f>IF(AND(ISNUMBER(E137),ISNUMBER(F137)),IF(AND(F137&gt;E137,YEAR(E137)=2026,(F137-E137)*1440&lt;=1140),1,0),0)</f>
      </c>
      <c r="U137">
        <f>IF(T137=1,MATCH(INT(E137),'Parámetros'!$A$5:$A$7,1),"")</f>
      </c>
      <c r="V137">
        <f>IF(T137=1,INDEX('Parámetros'!$C$5:$C$7,U137)/24,"")</f>
      </c>
      <c r="W137">
        <f>IF(T137=1,ROUND((F137-E137)*1440,0),"")</f>
      </c>
      <c r="X137">
        <f>IF(T137=1,MIN(N(G137),W137),"")</f>
      </c>
      <c r="Y137">
        <f>IF(T137=1,E137+(INT(W137/2)-INT(X137/2))/1440,"")</f>
      </c>
      <c r="Z137">
        <f>IF(T137=1,Y137+X137/1440,"")</f>
      </c>
      <c r="AA137">
        <f>IF(T137=1,MIN(F137,IF(E137+V137&lt;=Y137,E137+V137,E137+V137+X137/1440)),"")</f>
      </c>
      <c r="AB137">
        <f>IF(T137=1,INT(E137)+1,"")</f>
      </c>
      <c r="AC137">
        <f>IF(T137=1,IF(OR(WEEKDAY(AB137-1)=1,COUNTIF('Festivos 2026'!$A$5:$A$40,AB137-1)&gt;0),1,0),"")</f>
      </c>
      <c r="AD137">
        <f>IF(T137=1,IF(OR(WEEKDAY(AB137)=1,COUNTIF('Festivos 2026'!$A$5:$A$40,AB137)&gt;0),1,0),"")</f>
      </c>
      <c r="AE137">
        <f>IF(T137=1,IF(Z137&lt;=AA137,1,0),"")</f>
      </c>
      <c r="AF137">
        <f>IF(T137=1,MAX(0,MIN(AA137,AB137)-E137),"")</f>
      </c>
      <c r="AG137">
        <f>IF(T137=1,MAX(0,MIN(MIN(AA137,AB137),(AB137-1)+6/24)-E137)+MAX(0,MIN(AA137,AB137)-MAX(E137,(AB137-1)+19/24)),"")</f>
      </c>
      <c r="AH137">
        <f>IF(T137=1,MAX(0,AA137-MAX(E137,AB137)),"")</f>
      </c>
      <c r="AI137">
        <f>IF(T137=1,MAX(0,MIN(AA137,AB137+6/24)-MAX(E137,AB137))+MAX(0,AA137-MAX(MAX(E137,AB137),AB137+19/24)),"")</f>
      </c>
      <c r="AJ137">
        <f>IF(T137=1,MAX(0,MIN(F137,AB137)-AA137),"")</f>
      </c>
      <c r="AK137">
        <f>IF(T137=1,MAX(0,MIN(MIN(F137,AB137),(AB137-1)+6/24)-AA137)+MAX(0,MIN(F137,AB137)-MAX(AA137,(AB137-1)+19/24)),"")</f>
      </c>
      <c r="AL137">
        <f>IF(T137=1,MAX(0,F137-MAX(AA137,AB137)),"")</f>
      </c>
      <c r="AM137">
        <f>IF(T137=1,MAX(0,MIN(F137,AB137+6/24)-MAX(AA137,AB137))+MAX(0,F137-MAX(MAX(AA137,AB137),AB137+19/24)),"")</f>
      </c>
      <c r="AN137">
        <f>IF(T137=1,MAX(0,MIN(Z137,AB137)-Y137),"")</f>
      </c>
      <c r="AO137">
        <f>IF(T137=1,MAX(0,MIN(MIN(Z137,AB137),(AB137-1)+6/24)-Y137)+MAX(0,MIN(Z137,AB137)-MAX(Y137,(AB137-1)+19/24)),"")</f>
      </c>
      <c r="AP137">
        <f>IF(T137=1,MAX(0,Z137-MAX(Y137,AB137)),"")</f>
      </c>
      <c r="AQ137">
        <f>IF(T137=1,MAX(0,MIN(Z137,AB137+6/24)-MAX(Y137,AB137))+MAX(0,Z137-MAX(MAX(Y137,AB137),AB137+19/24)),"")</f>
      </c>
      <c r="AR137">
        <f>IF(T137=1,(AF137-AG137)-AE137*(AN137-AO137),"")</f>
      </c>
      <c r="AS137">
        <f>IF(T137=1,AG137-AE137*AO137,"")</f>
      </c>
      <c r="AT137">
        <f>IF(T137=1,(AJ137-AK137)-(1-AE137)*(AN137-AO137),"")</f>
      </c>
      <c r="AU137">
        <f>IF(T137=1,AK137-(1-AE137)*AO137,"")</f>
      </c>
      <c r="AV137">
        <f>IF(T137=1,(AH137-AI137)-AE137*(AP137-AQ137),"")</f>
      </c>
      <c r="AW137">
        <f>IF(T137=1,AI137-AE137*AQ137,"")</f>
      </c>
      <c r="AX137">
        <f>IF(T137=1,(AL137-AM137)-(1-AE137)*(AP137-AQ137),"")</f>
      </c>
      <c r="AY137">
        <f>IF(T137=1,AM137-(1-AE137)*AQ137,"")</f>
      </c>
    </row>
    <row r="138" spans="1:51" x14ac:dyDescent="0.25">
      <c r="A138" s="15"/>
      <c r="B138" s="15"/>
      <c r="C138" s="16"/>
      <c r="D138" s="11">
        <f>IF(J138="","",J138*(K138*INDEX('Parámetros'!$E$5:$E$7,U138)+L138*INDEX('Parámetros'!$F$5:$F$7,U138)+M138*INDEX('Parámetros'!$G$5:$G$7,U138)+N138*INDEX('Parámetros'!$H$5:$H$7,U138)+O138*INDEX('Parámetros'!$I$5:$I$7,U138)+P138*INDEX('Parámetros'!$J$5:$J$7,U138)+Q138*INDEX('Parámetros'!$K$5:$K$7,U138)+R138*INDEX('Parámetros'!$L$5:$L$7,U138)+S138*INDEX('Parámetros'!$M$5:$M$7,U138)))</f>
      </c>
      <c r="E138" s="17"/>
      <c r="F138" s="17"/>
      <c r="G138" s="15"/>
      <c r="H138" s="15"/>
      <c r="I138" s="13">
        <f>IF(AND(E138="",F138=""),"",IF(T138=1,(W138-X138)/60,"Revisa entrada y salida"))</f>
      </c>
      <c r="J138" s="14">
        <f>IF(OR(T138&lt;&gt;1,C138=""),"",C138/INDEX('Parámetros'!$D$5:$D$7,U138))</f>
      </c>
      <c r="K138" s="13">
        <f>IF(T138=1,ROUND(1440*((1-AC138)*AT138+(1-AD138)*AX138),0)/60,"")</f>
      </c>
      <c r="L138" s="13">
        <f>IF(T138=1,ROUND(1440*((1-AC138)*AU138+(1-AD138)*AY138),0)/60,"")</f>
      </c>
      <c r="M138" s="13">
        <f>IF(T138=1,ROUND(1440*((1-AC138)*AS138+(1-AD138)*AW138),0)/60,"")</f>
      </c>
      <c r="N138" s="13">
        <f>IF(T138=1,ROUND(1440*(IF(OR(H138="Sí",H138="Si",AC138=0),AC138*AR138+AD138*AV138,0)),0)/60,"")</f>
      </c>
      <c r="O138" s="13">
        <f>IF(T138=1,ROUND(1440*(IF(OR(H138="Sí",H138="Si",AC138=0),0,AC138*AR138+AD138*AV138)),0)/60,"")</f>
      </c>
      <c r="P138" s="13">
        <f>IF(T138=1,ROUND(1440*(IF(OR(H138="Sí",H138="Si",AC138=0),AC138*AS138+AD138*AW138,0)),0)/60,"")</f>
      </c>
      <c r="Q138" s="13">
        <f>IF(T138=1,ROUND(1440*(IF(OR(H138="Sí",H138="Si",AC138=0),0,AC138*AS138+AD138*AW138)),0)/60,"")</f>
      </c>
      <c r="R138" s="13">
        <f>IF(T138=1,ROUND(1440*(AC138*AT138+AD138*AX138),0)/60,"")</f>
      </c>
      <c r="S138" s="13">
        <f>IF(T138=1,ROUND(1440*(AC138*AU138+AD138*AY138),0)/60,"")</f>
      </c>
      <c r="T138">
        <f>IF(AND(ISNUMBER(E138),ISNUMBER(F138)),IF(AND(F138&gt;E138,YEAR(E138)=2026,(F138-E138)*1440&lt;=1140),1,0),0)</f>
      </c>
      <c r="U138">
        <f>IF(T138=1,MATCH(INT(E138),'Parámetros'!$A$5:$A$7,1),"")</f>
      </c>
      <c r="V138">
        <f>IF(T138=1,INDEX('Parámetros'!$C$5:$C$7,U138)/24,"")</f>
      </c>
      <c r="W138">
        <f>IF(T138=1,ROUND((F138-E138)*1440,0),"")</f>
      </c>
      <c r="X138">
        <f>IF(T138=1,MIN(N(G138),W138),"")</f>
      </c>
      <c r="Y138">
        <f>IF(T138=1,E138+(INT(W138/2)-INT(X138/2))/1440,"")</f>
      </c>
      <c r="Z138">
        <f>IF(T138=1,Y138+X138/1440,"")</f>
      </c>
      <c r="AA138">
        <f>IF(T138=1,MIN(F138,IF(E138+V138&lt;=Y138,E138+V138,E138+V138+X138/1440)),"")</f>
      </c>
      <c r="AB138">
        <f>IF(T138=1,INT(E138)+1,"")</f>
      </c>
      <c r="AC138">
        <f>IF(T138=1,IF(OR(WEEKDAY(AB138-1)=1,COUNTIF('Festivos 2026'!$A$5:$A$40,AB138-1)&gt;0),1,0),"")</f>
      </c>
      <c r="AD138">
        <f>IF(T138=1,IF(OR(WEEKDAY(AB138)=1,COUNTIF('Festivos 2026'!$A$5:$A$40,AB138)&gt;0),1,0),"")</f>
      </c>
      <c r="AE138">
        <f>IF(T138=1,IF(Z138&lt;=AA138,1,0),"")</f>
      </c>
      <c r="AF138">
        <f>IF(T138=1,MAX(0,MIN(AA138,AB138)-E138),"")</f>
      </c>
      <c r="AG138">
        <f>IF(T138=1,MAX(0,MIN(MIN(AA138,AB138),(AB138-1)+6/24)-E138)+MAX(0,MIN(AA138,AB138)-MAX(E138,(AB138-1)+19/24)),"")</f>
      </c>
      <c r="AH138">
        <f>IF(T138=1,MAX(0,AA138-MAX(E138,AB138)),"")</f>
      </c>
      <c r="AI138">
        <f>IF(T138=1,MAX(0,MIN(AA138,AB138+6/24)-MAX(E138,AB138))+MAX(0,AA138-MAX(MAX(E138,AB138),AB138+19/24)),"")</f>
      </c>
      <c r="AJ138">
        <f>IF(T138=1,MAX(0,MIN(F138,AB138)-AA138),"")</f>
      </c>
      <c r="AK138">
        <f>IF(T138=1,MAX(0,MIN(MIN(F138,AB138),(AB138-1)+6/24)-AA138)+MAX(0,MIN(F138,AB138)-MAX(AA138,(AB138-1)+19/24)),"")</f>
      </c>
      <c r="AL138">
        <f>IF(T138=1,MAX(0,F138-MAX(AA138,AB138)),"")</f>
      </c>
      <c r="AM138">
        <f>IF(T138=1,MAX(0,MIN(F138,AB138+6/24)-MAX(AA138,AB138))+MAX(0,F138-MAX(MAX(AA138,AB138),AB138+19/24)),"")</f>
      </c>
      <c r="AN138">
        <f>IF(T138=1,MAX(0,MIN(Z138,AB138)-Y138),"")</f>
      </c>
      <c r="AO138">
        <f>IF(T138=1,MAX(0,MIN(MIN(Z138,AB138),(AB138-1)+6/24)-Y138)+MAX(0,MIN(Z138,AB138)-MAX(Y138,(AB138-1)+19/24)),"")</f>
      </c>
      <c r="AP138">
        <f>IF(T138=1,MAX(0,Z138-MAX(Y138,AB138)),"")</f>
      </c>
      <c r="AQ138">
        <f>IF(T138=1,MAX(0,MIN(Z138,AB138+6/24)-MAX(Y138,AB138))+MAX(0,Z138-MAX(MAX(Y138,AB138),AB138+19/24)),"")</f>
      </c>
      <c r="AR138">
        <f>IF(T138=1,(AF138-AG138)-AE138*(AN138-AO138),"")</f>
      </c>
      <c r="AS138">
        <f>IF(T138=1,AG138-AE138*AO138,"")</f>
      </c>
      <c r="AT138">
        <f>IF(T138=1,(AJ138-AK138)-(1-AE138)*(AN138-AO138),"")</f>
      </c>
      <c r="AU138">
        <f>IF(T138=1,AK138-(1-AE138)*AO138,"")</f>
      </c>
      <c r="AV138">
        <f>IF(T138=1,(AH138-AI138)-AE138*(AP138-AQ138),"")</f>
      </c>
      <c r="AW138">
        <f>IF(T138=1,AI138-AE138*AQ138,"")</f>
      </c>
      <c r="AX138">
        <f>IF(T138=1,(AL138-AM138)-(1-AE138)*(AP138-AQ138),"")</f>
      </c>
      <c r="AY138">
        <f>IF(T138=1,AM138-(1-AE138)*AQ138,"")</f>
      </c>
    </row>
    <row r="139" spans="1:51" x14ac:dyDescent="0.25">
      <c r="A139" s="15"/>
      <c r="B139" s="15"/>
      <c r="C139" s="16"/>
      <c r="D139" s="11">
        <f>IF(J139="","",J139*(K139*INDEX('Parámetros'!$E$5:$E$7,U139)+L139*INDEX('Parámetros'!$F$5:$F$7,U139)+M139*INDEX('Parámetros'!$G$5:$G$7,U139)+N139*INDEX('Parámetros'!$H$5:$H$7,U139)+O139*INDEX('Parámetros'!$I$5:$I$7,U139)+P139*INDEX('Parámetros'!$J$5:$J$7,U139)+Q139*INDEX('Parámetros'!$K$5:$K$7,U139)+R139*INDEX('Parámetros'!$L$5:$L$7,U139)+S139*INDEX('Parámetros'!$M$5:$M$7,U139)))</f>
      </c>
      <c r="E139" s="17"/>
      <c r="F139" s="17"/>
      <c r="G139" s="15"/>
      <c r="H139" s="15"/>
      <c r="I139" s="13">
        <f>IF(AND(E139="",F139=""),"",IF(T139=1,(W139-X139)/60,"Revisa entrada y salida"))</f>
      </c>
      <c r="J139" s="14">
        <f>IF(OR(T139&lt;&gt;1,C139=""),"",C139/INDEX('Parámetros'!$D$5:$D$7,U139))</f>
      </c>
      <c r="K139" s="13">
        <f>IF(T139=1,ROUND(1440*((1-AC139)*AT139+(1-AD139)*AX139),0)/60,"")</f>
      </c>
      <c r="L139" s="13">
        <f>IF(T139=1,ROUND(1440*((1-AC139)*AU139+(1-AD139)*AY139),0)/60,"")</f>
      </c>
      <c r="M139" s="13">
        <f>IF(T139=1,ROUND(1440*((1-AC139)*AS139+(1-AD139)*AW139),0)/60,"")</f>
      </c>
      <c r="N139" s="13">
        <f>IF(T139=1,ROUND(1440*(IF(OR(H139="Sí",H139="Si",AC139=0),AC139*AR139+AD139*AV139,0)),0)/60,"")</f>
      </c>
      <c r="O139" s="13">
        <f>IF(T139=1,ROUND(1440*(IF(OR(H139="Sí",H139="Si",AC139=0),0,AC139*AR139+AD139*AV139)),0)/60,"")</f>
      </c>
      <c r="P139" s="13">
        <f>IF(T139=1,ROUND(1440*(IF(OR(H139="Sí",H139="Si",AC139=0),AC139*AS139+AD139*AW139,0)),0)/60,"")</f>
      </c>
      <c r="Q139" s="13">
        <f>IF(T139=1,ROUND(1440*(IF(OR(H139="Sí",H139="Si",AC139=0),0,AC139*AS139+AD139*AW139)),0)/60,"")</f>
      </c>
      <c r="R139" s="13">
        <f>IF(T139=1,ROUND(1440*(AC139*AT139+AD139*AX139),0)/60,"")</f>
      </c>
      <c r="S139" s="13">
        <f>IF(T139=1,ROUND(1440*(AC139*AU139+AD139*AY139),0)/60,"")</f>
      </c>
      <c r="T139">
        <f>IF(AND(ISNUMBER(E139),ISNUMBER(F139)),IF(AND(F139&gt;E139,YEAR(E139)=2026,(F139-E139)*1440&lt;=1140),1,0),0)</f>
      </c>
      <c r="U139">
        <f>IF(T139=1,MATCH(INT(E139),'Parámetros'!$A$5:$A$7,1),"")</f>
      </c>
      <c r="V139">
        <f>IF(T139=1,INDEX('Parámetros'!$C$5:$C$7,U139)/24,"")</f>
      </c>
      <c r="W139">
        <f>IF(T139=1,ROUND((F139-E139)*1440,0),"")</f>
      </c>
      <c r="X139">
        <f>IF(T139=1,MIN(N(G139),W139),"")</f>
      </c>
      <c r="Y139">
        <f>IF(T139=1,E139+(INT(W139/2)-INT(X139/2))/1440,"")</f>
      </c>
      <c r="Z139">
        <f>IF(T139=1,Y139+X139/1440,"")</f>
      </c>
      <c r="AA139">
        <f>IF(T139=1,MIN(F139,IF(E139+V139&lt;=Y139,E139+V139,E139+V139+X139/1440)),"")</f>
      </c>
      <c r="AB139">
        <f>IF(T139=1,INT(E139)+1,"")</f>
      </c>
      <c r="AC139">
        <f>IF(T139=1,IF(OR(WEEKDAY(AB139-1)=1,COUNTIF('Festivos 2026'!$A$5:$A$40,AB139-1)&gt;0),1,0),"")</f>
      </c>
      <c r="AD139">
        <f>IF(T139=1,IF(OR(WEEKDAY(AB139)=1,COUNTIF('Festivos 2026'!$A$5:$A$40,AB139)&gt;0),1,0),"")</f>
      </c>
      <c r="AE139">
        <f>IF(T139=1,IF(Z139&lt;=AA139,1,0),"")</f>
      </c>
      <c r="AF139">
        <f>IF(T139=1,MAX(0,MIN(AA139,AB139)-E139),"")</f>
      </c>
      <c r="AG139">
        <f>IF(T139=1,MAX(0,MIN(MIN(AA139,AB139),(AB139-1)+6/24)-E139)+MAX(0,MIN(AA139,AB139)-MAX(E139,(AB139-1)+19/24)),"")</f>
      </c>
      <c r="AH139">
        <f>IF(T139=1,MAX(0,AA139-MAX(E139,AB139)),"")</f>
      </c>
      <c r="AI139">
        <f>IF(T139=1,MAX(0,MIN(AA139,AB139+6/24)-MAX(E139,AB139))+MAX(0,AA139-MAX(MAX(E139,AB139),AB139+19/24)),"")</f>
      </c>
      <c r="AJ139">
        <f>IF(T139=1,MAX(0,MIN(F139,AB139)-AA139),"")</f>
      </c>
      <c r="AK139">
        <f>IF(T139=1,MAX(0,MIN(MIN(F139,AB139),(AB139-1)+6/24)-AA139)+MAX(0,MIN(F139,AB139)-MAX(AA139,(AB139-1)+19/24)),"")</f>
      </c>
      <c r="AL139">
        <f>IF(T139=1,MAX(0,F139-MAX(AA139,AB139)),"")</f>
      </c>
      <c r="AM139">
        <f>IF(T139=1,MAX(0,MIN(F139,AB139+6/24)-MAX(AA139,AB139))+MAX(0,F139-MAX(MAX(AA139,AB139),AB139+19/24)),"")</f>
      </c>
      <c r="AN139">
        <f>IF(T139=1,MAX(0,MIN(Z139,AB139)-Y139),"")</f>
      </c>
      <c r="AO139">
        <f>IF(T139=1,MAX(0,MIN(MIN(Z139,AB139),(AB139-1)+6/24)-Y139)+MAX(0,MIN(Z139,AB139)-MAX(Y139,(AB139-1)+19/24)),"")</f>
      </c>
      <c r="AP139">
        <f>IF(T139=1,MAX(0,Z139-MAX(Y139,AB139)),"")</f>
      </c>
      <c r="AQ139">
        <f>IF(T139=1,MAX(0,MIN(Z139,AB139+6/24)-MAX(Y139,AB139))+MAX(0,Z139-MAX(MAX(Y139,AB139),AB139+19/24)),"")</f>
      </c>
      <c r="AR139">
        <f>IF(T139=1,(AF139-AG139)-AE139*(AN139-AO139),"")</f>
      </c>
      <c r="AS139">
        <f>IF(T139=1,AG139-AE139*AO139,"")</f>
      </c>
      <c r="AT139">
        <f>IF(T139=1,(AJ139-AK139)-(1-AE139)*(AN139-AO139),"")</f>
      </c>
      <c r="AU139">
        <f>IF(T139=1,AK139-(1-AE139)*AO139,"")</f>
      </c>
      <c r="AV139">
        <f>IF(T139=1,(AH139-AI139)-AE139*(AP139-AQ139),"")</f>
      </c>
      <c r="AW139">
        <f>IF(T139=1,AI139-AE139*AQ139,"")</f>
      </c>
      <c r="AX139">
        <f>IF(T139=1,(AL139-AM139)-(1-AE139)*(AP139-AQ139),"")</f>
      </c>
      <c r="AY139">
        <f>IF(T139=1,AM139-(1-AE139)*AQ139,"")</f>
      </c>
    </row>
    <row r="140" spans="1:51" x14ac:dyDescent="0.25">
      <c r="A140" s="15"/>
      <c r="B140" s="15"/>
      <c r="C140" s="16"/>
      <c r="D140" s="11">
        <f>IF(J140="","",J140*(K140*INDEX('Parámetros'!$E$5:$E$7,U140)+L140*INDEX('Parámetros'!$F$5:$F$7,U140)+M140*INDEX('Parámetros'!$G$5:$G$7,U140)+N140*INDEX('Parámetros'!$H$5:$H$7,U140)+O140*INDEX('Parámetros'!$I$5:$I$7,U140)+P140*INDEX('Parámetros'!$J$5:$J$7,U140)+Q140*INDEX('Parámetros'!$K$5:$K$7,U140)+R140*INDEX('Parámetros'!$L$5:$L$7,U140)+S140*INDEX('Parámetros'!$M$5:$M$7,U140)))</f>
      </c>
      <c r="E140" s="17"/>
      <c r="F140" s="17"/>
      <c r="G140" s="15"/>
      <c r="H140" s="15"/>
      <c r="I140" s="13">
        <f>IF(AND(E140="",F140=""),"",IF(T140=1,(W140-X140)/60,"Revisa entrada y salida"))</f>
      </c>
      <c r="J140" s="14">
        <f>IF(OR(T140&lt;&gt;1,C140=""),"",C140/INDEX('Parámetros'!$D$5:$D$7,U140))</f>
      </c>
      <c r="K140" s="13">
        <f>IF(T140=1,ROUND(1440*((1-AC140)*AT140+(1-AD140)*AX140),0)/60,"")</f>
      </c>
      <c r="L140" s="13">
        <f>IF(T140=1,ROUND(1440*((1-AC140)*AU140+(1-AD140)*AY140),0)/60,"")</f>
      </c>
      <c r="M140" s="13">
        <f>IF(T140=1,ROUND(1440*((1-AC140)*AS140+(1-AD140)*AW140),0)/60,"")</f>
      </c>
      <c r="N140" s="13">
        <f>IF(T140=1,ROUND(1440*(IF(OR(H140="Sí",H140="Si",AC140=0),AC140*AR140+AD140*AV140,0)),0)/60,"")</f>
      </c>
      <c r="O140" s="13">
        <f>IF(T140=1,ROUND(1440*(IF(OR(H140="Sí",H140="Si",AC140=0),0,AC140*AR140+AD140*AV140)),0)/60,"")</f>
      </c>
      <c r="P140" s="13">
        <f>IF(T140=1,ROUND(1440*(IF(OR(H140="Sí",H140="Si",AC140=0),AC140*AS140+AD140*AW140,0)),0)/60,"")</f>
      </c>
      <c r="Q140" s="13">
        <f>IF(T140=1,ROUND(1440*(IF(OR(H140="Sí",H140="Si",AC140=0),0,AC140*AS140+AD140*AW140)),0)/60,"")</f>
      </c>
      <c r="R140" s="13">
        <f>IF(T140=1,ROUND(1440*(AC140*AT140+AD140*AX140),0)/60,"")</f>
      </c>
      <c r="S140" s="13">
        <f>IF(T140=1,ROUND(1440*(AC140*AU140+AD140*AY140),0)/60,"")</f>
      </c>
      <c r="T140">
        <f>IF(AND(ISNUMBER(E140),ISNUMBER(F140)),IF(AND(F140&gt;E140,YEAR(E140)=2026,(F140-E140)*1440&lt;=1140),1,0),0)</f>
      </c>
      <c r="U140">
        <f>IF(T140=1,MATCH(INT(E140),'Parámetros'!$A$5:$A$7,1),"")</f>
      </c>
      <c r="V140">
        <f>IF(T140=1,INDEX('Parámetros'!$C$5:$C$7,U140)/24,"")</f>
      </c>
      <c r="W140">
        <f>IF(T140=1,ROUND((F140-E140)*1440,0),"")</f>
      </c>
      <c r="X140">
        <f>IF(T140=1,MIN(N(G140),W140),"")</f>
      </c>
      <c r="Y140">
        <f>IF(T140=1,E140+(INT(W140/2)-INT(X140/2))/1440,"")</f>
      </c>
      <c r="Z140">
        <f>IF(T140=1,Y140+X140/1440,"")</f>
      </c>
      <c r="AA140">
        <f>IF(T140=1,MIN(F140,IF(E140+V140&lt;=Y140,E140+V140,E140+V140+X140/1440)),"")</f>
      </c>
      <c r="AB140">
        <f>IF(T140=1,INT(E140)+1,"")</f>
      </c>
      <c r="AC140">
        <f>IF(T140=1,IF(OR(WEEKDAY(AB140-1)=1,COUNTIF('Festivos 2026'!$A$5:$A$40,AB140-1)&gt;0),1,0),"")</f>
      </c>
      <c r="AD140">
        <f>IF(T140=1,IF(OR(WEEKDAY(AB140)=1,COUNTIF('Festivos 2026'!$A$5:$A$40,AB140)&gt;0),1,0),"")</f>
      </c>
      <c r="AE140">
        <f>IF(T140=1,IF(Z140&lt;=AA140,1,0),"")</f>
      </c>
      <c r="AF140">
        <f>IF(T140=1,MAX(0,MIN(AA140,AB140)-E140),"")</f>
      </c>
      <c r="AG140">
        <f>IF(T140=1,MAX(0,MIN(MIN(AA140,AB140),(AB140-1)+6/24)-E140)+MAX(0,MIN(AA140,AB140)-MAX(E140,(AB140-1)+19/24)),"")</f>
      </c>
      <c r="AH140">
        <f>IF(T140=1,MAX(0,AA140-MAX(E140,AB140)),"")</f>
      </c>
      <c r="AI140">
        <f>IF(T140=1,MAX(0,MIN(AA140,AB140+6/24)-MAX(E140,AB140))+MAX(0,AA140-MAX(MAX(E140,AB140),AB140+19/24)),"")</f>
      </c>
      <c r="AJ140">
        <f>IF(T140=1,MAX(0,MIN(F140,AB140)-AA140),"")</f>
      </c>
      <c r="AK140">
        <f>IF(T140=1,MAX(0,MIN(MIN(F140,AB140),(AB140-1)+6/24)-AA140)+MAX(0,MIN(F140,AB140)-MAX(AA140,(AB140-1)+19/24)),"")</f>
      </c>
      <c r="AL140">
        <f>IF(T140=1,MAX(0,F140-MAX(AA140,AB140)),"")</f>
      </c>
      <c r="AM140">
        <f>IF(T140=1,MAX(0,MIN(F140,AB140+6/24)-MAX(AA140,AB140))+MAX(0,F140-MAX(MAX(AA140,AB140),AB140+19/24)),"")</f>
      </c>
      <c r="AN140">
        <f>IF(T140=1,MAX(0,MIN(Z140,AB140)-Y140),"")</f>
      </c>
      <c r="AO140">
        <f>IF(T140=1,MAX(0,MIN(MIN(Z140,AB140),(AB140-1)+6/24)-Y140)+MAX(0,MIN(Z140,AB140)-MAX(Y140,(AB140-1)+19/24)),"")</f>
      </c>
      <c r="AP140">
        <f>IF(T140=1,MAX(0,Z140-MAX(Y140,AB140)),"")</f>
      </c>
      <c r="AQ140">
        <f>IF(T140=1,MAX(0,MIN(Z140,AB140+6/24)-MAX(Y140,AB140))+MAX(0,Z140-MAX(MAX(Y140,AB140),AB140+19/24)),"")</f>
      </c>
      <c r="AR140">
        <f>IF(T140=1,(AF140-AG140)-AE140*(AN140-AO140),"")</f>
      </c>
      <c r="AS140">
        <f>IF(T140=1,AG140-AE140*AO140,"")</f>
      </c>
      <c r="AT140">
        <f>IF(T140=1,(AJ140-AK140)-(1-AE140)*(AN140-AO140),"")</f>
      </c>
      <c r="AU140">
        <f>IF(T140=1,AK140-(1-AE140)*AO140,"")</f>
      </c>
      <c r="AV140">
        <f>IF(T140=1,(AH140-AI140)-AE140*(AP140-AQ140),"")</f>
      </c>
      <c r="AW140">
        <f>IF(T140=1,AI140-AE140*AQ140,"")</f>
      </c>
      <c r="AX140">
        <f>IF(T140=1,(AL140-AM140)-(1-AE140)*(AP140-AQ140),"")</f>
      </c>
      <c r="AY140">
        <f>IF(T140=1,AM140-(1-AE140)*AQ140,"")</f>
      </c>
    </row>
    <row r="141" spans="1:51" x14ac:dyDescent="0.25">
      <c r="A141" s="15"/>
      <c r="B141" s="15"/>
      <c r="C141" s="16"/>
      <c r="D141" s="11">
        <f>IF(J141="","",J141*(K141*INDEX('Parámetros'!$E$5:$E$7,U141)+L141*INDEX('Parámetros'!$F$5:$F$7,U141)+M141*INDEX('Parámetros'!$G$5:$G$7,U141)+N141*INDEX('Parámetros'!$H$5:$H$7,U141)+O141*INDEX('Parámetros'!$I$5:$I$7,U141)+P141*INDEX('Parámetros'!$J$5:$J$7,U141)+Q141*INDEX('Parámetros'!$K$5:$K$7,U141)+R141*INDEX('Parámetros'!$L$5:$L$7,U141)+S141*INDEX('Parámetros'!$M$5:$M$7,U141)))</f>
      </c>
      <c r="E141" s="17"/>
      <c r="F141" s="17"/>
      <c r="G141" s="15"/>
      <c r="H141" s="15"/>
      <c r="I141" s="13">
        <f>IF(AND(E141="",F141=""),"",IF(T141=1,(W141-X141)/60,"Revisa entrada y salida"))</f>
      </c>
      <c r="J141" s="14">
        <f>IF(OR(T141&lt;&gt;1,C141=""),"",C141/INDEX('Parámetros'!$D$5:$D$7,U141))</f>
      </c>
      <c r="K141" s="13">
        <f>IF(T141=1,ROUND(1440*((1-AC141)*AT141+(1-AD141)*AX141),0)/60,"")</f>
      </c>
      <c r="L141" s="13">
        <f>IF(T141=1,ROUND(1440*((1-AC141)*AU141+(1-AD141)*AY141),0)/60,"")</f>
      </c>
      <c r="M141" s="13">
        <f>IF(T141=1,ROUND(1440*((1-AC141)*AS141+(1-AD141)*AW141),0)/60,"")</f>
      </c>
      <c r="N141" s="13">
        <f>IF(T141=1,ROUND(1440*(IF(OR(H141="Sí",H141="Si",AC141=0),AC141*AR141+AD141*AV141,0)),0)/60,"")</f>
      </c>
      <c r="O141" s="13">
        <f>IF(T141=1,ROUND(1440*(IF(OR(H141="Sí",H141="Si",AC141=0),0,AC141*AR141+AD141*AV141)),0)/60,"")</f>
      </c>
      <c r="P141" s="13">
        <f>IF(T141=1,ROUND(1440*(IF(OR(H141="Sí",H141="Si",AC141=0),AC141*AS141+AD141*AW141,0)),0)/60,"")</f>
      </c>
      <c r="Q141" s="13">
        <f>IF(T141=1,ROUND(1440*(IF(OR(H141="Sí",H141="Si",AC141=0),0,AC141*AS141+AD141*AW141)),0)/60,"")</f>
      </c>
      <c r="R141" s="13">
        <f>IF(T141=1,ROUND(1440*(AC141*AT141+AD141*AX141),0)/60,"")</f>
      </c>
      <c r="S141" s="13">
        <f>IF(T141=1,ROUND(1440*(AC141*AU141+AD141*AY141),0)/60,"")</f>
      </c>
      <c r="T141">
        <f>IF(AND(ISNUMBER(E141),ISNUMBER(F141)),IF(AND(F141&gt;E141,YEAR(E141)=2026,(F141-E141)*1440&lt;=1140),1,0),0)</f>
      </c>
      <c r="U141">
        <f>IF(T141=1,MATCH(INT(E141),'Parámetros'!$A$5:$A$7,1),"")</f>
      </c>
      <c r="V141">
        <f>IF(T141=1,INDEX('Parámetros'!$C$5:$C$7,U141)/24,"")</f>
      </c>
      <c r="W141">
        <f>IF(T141=1,ROUND((F141-E141)*1440,0),"")</f>
      </c>
      <c r="X141">
        <f>IF(T141=1,MIN(N(G141),W141),"")</f>
      </c>
      <c r="Y141">
        <f>IF(T141=1,E141+(INT(W141/2)-INT(X141/2))/1440,"")</f>
      </c>
      <c r="Z141">
        <f>IF(T141=1,Y141+X141/1440,"")</f>
      </c>
      <c r="AA141">
        <f>IF(T141=1,MIN(F141,IF(E141+V141&lt;=Y141,E141+V141,E141+V141+X141/1440)),"")</f>
      </c>
      <c r="AB141">
        <f>IF(T141=1,INT(E141)+1,"")</f>
      </c>
      <c r="AC141">
        <f>IF(T141=1,IF(OR(WEEKDAY(AB141-1)=1,COUNTIF('Festivos 2026'!$A$5:$A$40,AB141-1)&gt;0),1,0),"")</f>
      </c>
      <c r="AD141">
        <f>IF(T141=1,IF(OR(WEEKDAY(AB141)=1,COUNTIF('Festivos 2026'!$A$5:$A$40,AB141)&gt;0),1,0),"")</f>
      </c>
      <c r="AE141">
        <f>IF(T141=1,IF(Z141&lt;=AA141,1,0),"")</f>
      </c>
      <c r="AF141">
        <f>IF(T141=1,MAX(0,MIN(AA141,AB141)-E141),"")</f>
      </c>
      <c r="AG141">
        <f>IF(T141=1,MAX(0,MIN(MIN(AA141,AB141),(AB141-1)+6/24)-E141)+MAX(0,MIN(AA141,AB141)-MAX(E141,(AB141-1)+19/24)),"")</f>
      </c>
      <c r="AH141">
        <f>IF(T141=1,MAX(0,AA141-MAX(E141,AB141)),"")</f>
      </c>
      <c r="AI141">
        <f>IF(T141=1,MAX(0,MIN(AA141,AB141+6/24)-MAX(E141,AB141))+MAX(0,AA141-MAX(MAX(E141,AB141),AB141+19/24)),"")</f>
      </c>
      <c r="AJ141">
        <f>IF(T141=1,MAX(0,MIN(F141,AB141)-AA141),"")</f>
      </c>
      <c r="AK141">
        <f>IF(T141=1,MAX(0,MIN(MIN(F141,AB141),(AB141-1)+6/24)-AA141)+MAX(0,MIN(F141,AB141)-MAX(AA141,(AB141-1)+19/24)),"")</f>
      </c>
      <c r="AL141">
        <f>IF(T141=1,MAX(0,F141-MAX(AA141,AB141)),"")</f>
      </c>
      <c r="AM141">
        <f>IF(T141=1,MAX(0,MIN(F141,AB141+6/24)-MAX(AA141,AB141))+MAX(0,F141-MAX(MAX(AA141,AB141),AB141+19/24)),"")</f>
      </c>
      <c r="AN141">
        <f>IF(T141=1,MAX(0,MIN(Z141,AB141)-Y141),"")</f>
      </c>
      <c r="AO141">
        <f>IF(T141=1,MAX(0,MIN(MIN(Z141,AB141),(AB141-1)+6/24)-Y141)+MAX(0,MIN(Z141,AB141)-MAX(Y141,(AB141-1)+19/24)),"")</f>
      </c>
      <c r="AP141">
        <f>IF(T141=1,MAX(0,Z141-MAX(Y141,AB141)),"")</f>
      </c>
      <c r="AQ141">
        <f>IF(T141=1,MAX(0,MIN(Z141,AB141+6/24)-MAX(Y141,AB141))+MAX(0,Z141-MAX(MAX(Y141,AB141),AB141+19/24)),"")</f>
      </c>
      <c r="AR141">
        <f>IF(T141=1,(AF141-AG141)-AE141*(AN141-AO141),"")</f>
      </c>
      <c r="AS141">
        <f>IF(T141=1,AG141-AE141*AO141,"")</f>
      </c>
      <c r="AT141">
        <f>IF(T141=1,(AJ141-AK141)-(1-AE141)*(AN141-AO141),"")</f>
      </c>
      <c r="AU141">
        <f>IF(T141=1,AK141-(1-AE141)*AO141,"")</f>
      </c>
      <c r="AV141">
        <f>IF(T141=1,(AH141-AI141)-AE141*(AP141-AQ141),"")</f>
      </c>
      <c r="AW141">
        <f>IF(T141=1,AI141-AE141*AQ141,"")</f>
      </c>
      <c r="AX141">
        <f>IF(T141=1,(AL141-AM141)-(1-AE141)*(AP141-AQ141),"")</f>
      </c>
      <c r="AY141">
        <f>IF(T141=1,AM141-(1-AE141)*AQ141,"")</f>
      </c>
    </row>
    <row r="142" spans="1:51" x14ac:dyDescent="0.25">
      <c r="A142" s="15"/>
      <c r="B142" s="15"/>
      <c r="C142" s="16"/>
      <c r="D142" s="11">
        <f>IF(J142="","",J142*(K142*INDEX('Parámetros'!$E$5:$E$7,U142)+L142*INDEX('Parámetros'!$F$5:$F$7,U142)+M142*INDEX('Parámetros'!$G$5:$G$7,U142)+N142*INDEX('Parámetros'!$H$5:$H$7,U142)+O142*INDEX('Parámetros'!$I$5:$I$7,U142)+P142*INDEX('Parámetros'!$J$5:$J$7,U142)+Q142*INDEX('Parámetros'!$K$5:$K$7,U142)+R142*INDEX('Parámetros'!$L$5:$L$7,U142)+S142*INDEX('Parámetros'!$M$5:$M$7,U142)))</f>
      </c>
      <c r="E142" s="17"/>
      <c r="F142" s="17"/>
      <c r="G142" s="15"/>
      <c r="H142" s="15"/>
      <c r="I142" s="13">
        <f>IF(AND(E142="",F142=""),"",IF(T142=1,(W142-X142)/60,"Revisa entrada y salida"))</f>
      </c>
      <c r="J142" s="14">
        <f>IF(OR(T142&lt;&gt;1,C142=""),"",C142/INDEX('Parámetros'!$D$5:$D$7,U142))</f>
      </c>
      <c r="K142" s="13">
        <f>IF(T142=1,ROUND(1440*((1-AC142)*AT142+(1-AD142)*AX142),0)/60,"")</f>
      </c>
      <c r="L142" s="13">
        <f>IF(T142=1,ROUND(1440*((1-AC142)*AU142+(1-AD142)*AY142),0)/60,"")</f>
      </c>
      <c r="M142" s="13">
        <f>IF(T142=1,ROUND(1440*((1-AC142)*AS142+(1-AD142)*AW142),0)/60,"")</f>
      </c>
      <c r="N142" s="13">
        <f>IF(T142=1,ROUND(1440*(IF(OR(H142="Sí",H142="Si",AC142=0),AC142*AR142+AD142*AV142,0)),0)/60,"")</f>
      </c>
      <c r="O142" s="13">
        <f>IF(T142=1,ROUND(1440*(IF(OR(H142="Sí",H142="Si",AC142=0),0,AC142*AR142+AD142*AV142)),0)/60,"")</f>
      </c>
      <c r="P142" s="13">
        <f>IF(T142=1,ROUND(1440*(IF(OR(H142="Sí",H142="Si",AC142=0),AC142*AS142+AD142*AW142,0)),0)/60,"")</f>
      </c>
      <c r="Q142" s="13">
        <f>IF(T142=1,ROUND(1440*(IF(OR(H142="Sí",H142="Si",AC142=0),0,AC142*AS142+AD142*AW142)),0)/60,"")</f>
      </c>
      <c r="R142" s="13">
        <f>IF(T142=1,ROUND(1440*(AC142*AT142+AD142*AX142),0)/60,"")</f>
      </c>
      <c r="S142" s="13">
        <f>IF(T142=1,ROUND(1440*(AC142*AU142+AD142*AY142),0)/60,"")</f>
      </c>
      <c r="T142">
        <f>IF(AND(ISNUMBER(E142),ISNUMBER(F142)),IF(AND(F142&gt;E142,YEAR(E142)=2026,(F142-E142)*1440&lt;=1140),1,0),0)</f>
      </c>
      <c r="U142">
        <f>IF(T142=1,MATCH(INT(E142),'Parámetros'!$A$5:$A$7,1),"")</f>
      </c>
      <c r="V142">
        <f>IF(T142=1,INDEX('Parámetros'!$C$5:$C$7,U142)/24,"")</f>
      </c>
      <c r="W142">
        <f>IF(T142=1,ROUND((F142-E142)*1440,0),"")</f>
      </c>
      <c r="X142">
        <f>IF(T142=1,MIN(N(G142),W142),"")</f>
      </c>
      <c r="Y142">
        <f>IF(T142=1,E142+(INT(W142/2)-INT(X142/2))/1440,"")</f>
      </c>
      <c r="Z142">
        <f>IF(T142=1,Y142+X142/1440,"")</f>
      </c>
      <c r="AA142">
        <f>IF(T142=1,MIN(F142,IF(E142+V142&lt;=Y142,E142+V142,E142+V142+X142/1440)),"")</f>
      </c>
      <c r="AB142">
        <f>IF(T142=1,INT(E142)+1,"")</f>
      </c>
      <c r="AC142">
        <f>IF(T142=1,IF(OR(WEEKDAY(AB142-1)=1,COUNTIF('Festivos 2026'!$A$5:$A$40,AB142-1)&gt;0),1,0),"")</f>
      </c>
      <c r="AD142">
        <f>IF(T142=1,IF(OR(WEEKDAY(AB142)=1,COUNTIF('Festivos 2026'!$A$5:$A$40,AB142)&gt;0),1,0),"")</f>
      </c>
      <c r="AE142">
        <f>IF(T142=1,IF(Z142&lt;=AA142,1,0),"")</f>
      </c>
      <c r="AF142">
        <f>IF(T142=1,MAX(0,MIN(AA142,AB142)-E142),"")</f>
      </c>
      <c r="AG142">
        <f>IF(T142=1,MAX(0,MIN(MIN(AA142,AB142),(AB142-1)+6/24)-E142)+MAX(0,MIN(AA142,AB142)-MAX(E142,(AB142-1)+19/24)),"")</f>
      </c>
      <c r="AH142">
        <f>IF(T142=1,MAX(0,AA142-MAX(E142,AB142)),"")</f>
      </c>
      <c r="AI142">
        <f>IF(T142=1,MAX(0,MIN(AA142,AB142+6/24)-MAX(E142,AB142))+MAX(0,AA142-MAX(MAX(E142,AB142),AB142+19/24)),"")</f>
      </c>
      <c r="AJ142">
        <f>IF(T142=1,MAX(0,MIN(F142,AB142)-AA142),"")</f>
      </c>
      <c r="AK142">
        <f>IF(T142=1,MAX(0,MIN(MIN(F142,AB142),(AB142-1)+6/24)-AA142)+MAX(0,MIN(F142,AB142)-MAX(AA142,(AB142-1)+19/24)),"")</f>
      </c>
      <c r="AL142">
        <f>IF(T142=1,MAX(0,F142-MAX(AA142,AB142)),"")</f>
      </c>
      <c r="AM142">
        <f>IF(T142=1,MAX(0,MIN(F142,AB142+6/24)-MAX(AA142,AB142))+MAX(0,F142-MAX(MAX(AA142,AB142),AB142+19/24)),"")</f>
      </c>
      <c r="AN142">
        <f>IF(T142=1,MAX(0,MIN(Z142,AB142)-Y142),"")</f>
      </c>
      <c r="AO142">
        <f>IF(T142=1,MAX(0,MIN(MIN(Z142,AB142),(AB142-1)+6/24)-Y142)+MAX(0,MIN(Z142,AB142)-MAX(Y142,(AB142-1)+19/24)),"")</f>
      </c>
      <c r="AP142">
        <f>IF(T142=1,MAX(0,Z142-MAX(Y142,AB142)),"")</f>
      </c>
      <c r="AQ142">
        <f>IF(T142=1,MAX(0,MIN(Z142,AB142+6/24)-MAX(Y142,AB142))+MAX(0,Z142-MAX(MAX(Y142,AB142),AB142+19/24)),"")</f>
      </c>
      <c r="AR142">
        <f>IF(T142=1,(AF142-AG142)-AE142*(AN142-AO142),"")</f>
      </c>
      <c r="AS142">
        <f>IF(T142=1,AG142-AE142*AO142,"")</f>
      </c>
      <c r="AT142">
        <f>IF(T142=1,(AJ142-AK142)-(1-AE142)*(AN142-AO142),"")</f>
      </c>
      <c r="AU142">
        <f>IF(T142=1,AK142-(1-AE142)*AO142,"")</f>
      </c>
      <c r="AV142">
        <f>IF(T142=1,(AH142-AI142)-AE142*(AP142-AQ142),"")</f>
      </c>
      <c r="AW142">
        <f>IF(T142=1,AI142-AE142*AQ142,"")</f>
      </c>
      <c r="AX142">
        <f>IF(T142=1,(AL142-AM142)-(1-AE142)*(AP142-AQ142),"")</f>
      </c>
      <c r="AY142">
        <f>IF(T142=1,AM142-(1-AE142)*AQ142,"")</f>
      </c>
    </row>
    <row r="143" spans="1:51" x14ac:dyDescent="0.25">
      <c r="A143" s="15"/>
      <c r="B143" s="15"/>
      <c r="C143" s="16"/>
      <c r="D143" s="11">
        <f>IF(J143="","",J143*(K143*INDEX('Parámetros'!$E$5:$E$7,U143)+L143*INDEX('Parámetros'!$F$5:$F$7,U143)+M143*INDEX('Parámetros'!$G$5:$G$7,U143)+N143*INDEX('Parámetros'!$H$5:$H$7,U143)+O143*INDEX('Parámetros'!$I$5:$I$7,U143)+P143*INDEX('Parámetros'!$J$5:$J$7,U143)+Q143*INDEX('Parámetros'!$K$5:$K$7,U143)+R143*INDEX('Parámetros'!$L$5:$L$7,U143)+S143*INDEX('Parámetros'!$M$5:$M$7,U143)))</f>
      </c>
      <c r="E143" s="17"/>
      <c r="F143" s="17"/>
      <c r="G143" s="15"/>
      <c r="H143" s="15"/>
      <c r="I143" s="13">
        <f>IF(AND(E143="",F143=""),"",IF(T143=1,(W143-X143)/60,"Revisa entrada y salida"))</f>
      </c>
      <c r="J143" s="14">
        <f>IF(OR(T143&lt;&gt;1,C143=""),"",C143/INDEX('Parámetros'!$D$5:$D$7,U143))</f>
      </c>
      <c r="K143" s="13">
        <f>IF(T143=1,ROUND(1440*((1-AC143)*AT143+(1-AD143)*AX143),0)/60,"")</f>
      </c>
      <c r="L143" s="13">
        <f>IF(T143=1,ROUND(1440*((1-AC143)*AU143+(1-AD143)*AY143),0)/60,"")</f>
      </c>
      <c r="M143" s="13">
        <f>IF(T143=1,ROUND(1440*((1-AC143)*AS143+(1-AD143)*AW143),0)/60,"")</f>
      </c>
      <c r="N143" s="13">
        <f>IF(T143=1,ROUND(1440*(IF(OR(H143="Sí",H143="Si",AC143=0),AC143*AR143+AD143*AV143,0)),0)/60,"")</f>
      </c>
      <c r="O143" s="13">
        <f>IF(T143=1,ROUND(1440*(IF(OR(H143="Sí",H143="Si",AC143=0),0,AC143*AR143+AD143*AV143)),0)/60,"")</f>
      </c>
      <c r="P143" s="13">
        <f>IF(T143=1,ROUND(1440*(IF(OR(H143="Sí",H143="Si",AC143=0),AC143*AS143+AD143*AW143,0)),0)/60,"")</f>
      </c>
      <c r="Q143" s="13">
        <f>IF(T143=1,ROUND(1440*(IF(OR(H143="Sí",H143="Si",AC143=0),0,AC143*AS143+AD143*AW143)),0)/60,"")</f>
      </c>
      <c r="R143" s="13">
        <f>IF(T143=1,ROUND(1440*(AC143*AT143+AD143*AX143),0)/60,"")</f>
      </c>
      <c r="S143" s="13">
        <f>IF(T143=1,ROUND(1440*(AC143*AU143+AD143*AY143),0)/60,"")</f>
      </c>
      <c r="T143">
        <f>IF(AND(ISNUMBER(E143),ISNUMBER(F143)),IF(AND(F143&gt;E143,YEAR(E143)=2026,(F143-E143)*1440&lt;=1140),1,0),0)</f>
      </c>
      <c r="U143">
        <f>IF(T143=1,MATCH(INT(E143),'Parámetros'!$A$5:$A$7,1),"")</f>
      </c>
      <c r="V143">
        <f>IF(T143=1,INDEX('Parámetros'!$C$5:$C$7,U143)/24,"")</f>
      </c>
      <c r="W143">
        <f>IF(T143=1,ROUND((F143-E143)*1440,0),"")</f>
      </c>
      <c r="X143">
        <f>IF(T143=1,MIN(N(G143),W143),"")</f>
      </c>
      <c r="Y143">
        <f>IF(T143=1,E143+(INT(W143/2)-INT(X143/2))/1440,"")</f>
      </c>
      <c r="Z143">
        <f>IF(T143=1,Y143+X143/1440,"")</f>
      </c>
      <c r="AA143">
        <f>IF(T143=1,MIN(F143,IF(E143+V143&lt;=Y143,E143+V143,E143+V143+X143/1440)),"")</f>
      </c>
      <c r="AB143">
        <f>IF(T143=1,INT(E143)+1,"")</f>
      </c>
      <c r="AC143">
        <f>IF(T143=1,IF(OR(WEEKDAY(AB143-1)=1,COUNTIF('Festivos 2026'!$A$5:$A$40,AB143-1)&gt;0),1,0),"")</f>
      </c>
      <c r="AD143">
        <f>IF(T143=1,IF(OR(WEEKDAY(AB143)=1,COUNTIF('Festivos 2026'!$A$5:$A$40,AB143)&gt;0),1,0),"")</f>
      </c>
      <c r="AE143">
        <f>IF(T143=1,IF(Z143&lt;=AA143,1,0),"")</f>
      </c>
      <c r="AF143">
        <f>IF(T143=1,MAX(0,MIN(AA143,AB143)-E143),"")</f>
      </c>
      <c r="AG143">
        <f>IF(T143=1,MAX(0,MIN(MIN(AA143,AB143),(AB143-1)+6/24)-E143)+MAX(0,MIN(AA143,AB143)-MAX(E143,(AB143-1)+19/24)),"")</f>
      </c>
      <c r="AH143">
        <f>IF(T143=1,MAX(0,AA143-MAX(E143,AB143)),"")</f>
      </c>
      <c r="AI143">
        <f>IF(T143=1,MAX(0,MIN(AA143,AB143+6/24)-MAX(E143,AB143))+MAX(0,AA143-MAX(MAX(E143,AB143),AB143+19/24)),"")</f>
      </c>
      <c r="AJ143">
        <f>IF(T143=1,MAX(0,MIN(F143,AB143)-AA143),"")</f>
      </c>
      <c r="AK143">
        <f>IF(T143=1,MAX(0,MIN(MIN(F143,AB143),(AB143-1)+6/24)-AA143)+MAX(0,MIN(F143,AB143)-MAX(AA143,(AB143-1)+19/24)),"")</f>
      </c>
      <c r="AL143">
        <f>IF(T143=1,MAX(0,F143-MAX(AA143,AB143)),"")</f>
      </c>
      <c r="AM143">
        <f>IF(T143=1,MAX(0,MIN(F143,AB143+6/24)-MAX(AA143,AB143))+MAX(0,F143-MAX(MAX(AA143,AB143),AB143+19/24)),"")</f>
      </c>
      <c r="AN143">
        <f>IF(T143=1,MAX(0,MIN(Z143,AB143)-Y143),"")</f>
      </c>
      <c r="AO143">
        <f>IF(T143=1,MAX(0,MIN(MIN(Z143,AB143),(AB143-1)+6/24)-Y143)+MAX(0,MIN(Z143,AB143)-MAX(Y143,(AB143-1)+19/24)),"")</f>
      </c>
      <c r="AP143">
        <f>IF(T143=1,MAX(0,Z143-MAX(Y143,AB143)),"")</f>
      </c>
      <c r="AQ143">
        <f>IF(T143=1,MAX(0,MIN(Z143,AB143+6/24)-MAX(Y143,AB143))+MAX(0,Z143-MAX(MAX(Y143,AB143),AB143+19/24)),"")</f>
      </c>
      <c r="AR143">
        <f>IF(T143=1,(AF143-AG143)-AE143*(AN143-AO143),"")</f>
      </c>
      <c r="AS143">
        <f>IF(T143=1,AG143-AE143*AO143,"")</f>
      </c>
      <c r="AT143">
        <f>IF(T143=1,(AJ143-AK143)-(1-AE143)*(AN143-AO143),"")</f>
      </c>
      <c r="AU143">
        <f>IF(T143=1,AK143-(1-AE143)*AO143,"")</f>
      </c>
      <c r="AV143">
        <f>IF(T143=1,(AH143-AI143)-AE143*(AP143-AQ143),"")</f>
      </c>
      <c r="AW143">
        <f>IF(T143=1,AI143-AE143*AQ143,"")</f>
      </c>
      <c r="AX143">
        <f>IF(T143=1,(AL143-AM143)-(1-AE143)*(AP143-AQ143),"")</f>
      </c>
      <c r="AY143">
        <f>IF(T143=1,AM143-(1-AE143)*AQ143,"")</f>
      </c>
    </row>
    <row r="144" spans="1:51" x14ac:dyDescent="0.25">
      <c r="A144" s="15"/>
      <c r="B144" s="15"/>
      <c r="C144" s="16"/>
      <c r="D144" s="11">
        <f>IF(J144="","",J144*(K144*INDEX('Parámetros'!$E$5:$E$7,U144)+L144*INDEX('Parámetros'!$F$5:$F$7,U144)+M144*INDEX('Parámetros'!$G$5:$G$7,U144)+N144*INDEX('Parámetros'!$H$5:$H$7,U144)+O144*INDEX('Parámetros'!$I$5:$I$7,U144)+P144*INDEX('Parámetros'!$J$5:$J$7,U144)+Q144*INDEX('Parámetros'!$K$5:$K$7,U144)+R144*INDEX('Parámetros'!$L$5:$L$7,U144)+S144*INDEX('Parámetros'!$M$5:$M$7,U144)))</f>
      </c>
      <c r="E144" s="17"/>
      <c r="F144" s="17"/>
      <c r="G144" s="15"/>
      <c r="H144" s="15"/>
      <c r="I144" s="13">
        <f>IF(AND(E144="",F144=""),"",IF(T144=1,(W144-X144)/60,"Revisa entrada y salida"))</f>
      </c>
      <c r="J144" s="14">
        <f>IF(OR(T144&lt;&gt;1,C144=""),"",C144/INDEX('Parámetros'!$D$5:$D$7,U144))</f>
      </c>
      <c r="K144" s="13">
        <f>IF(T144=1,ROUND(1440*((1-AC144)*AT144+(1-AD144)*AX144),0)/60,"")</f>
      </c>
      <c r="L144" s="13">
        <f>IF(T144=1,ROUND(1440*((1-AC144)*AU144+(1-AD144)*AY144),0)/60,"")</f>
      </c>
      <c r="M144" s="13">
        <f>IF(T144=1,ROUND(1440*((1-AC144)*AS144+(1-AD144)*AW144),0)/60,"")</f>
      </c>
      <c r="N144" s="13">
        <f>IF(T144=1,ROUND(1440*(IF(OR(H144="Sí",H144="Si",AC144=0),AC144*AR144+AD144*AV144,0)),0)/60,"")</f>
      </c>
      <c r="O144" s="13">
        <f>IF(T144=1,ROUND(1440*(IF(OR(H144="Sí",H144="Si",AC144=0),0,AC144*AR144+AD144*AV144)),0)/60,"")</f>
      </c>
      <c r="P144" s="13">
        <f>IF(T144=1,ROUND(1440*(IF(OR(H144="Sí",H144="Si",AC144=0),AC144*AS144+AD144*AW144,0)),0)/60,"")</f>
      </c>
      <c r="Q144" s="13">
        <f>IF(T144=1,ROUND(1440*(IF(OR(H144="Sí",H144="Si",AC144=0),0,AC144*AS144+AD144*AW144)),0)/60,"")</f>
      </c>
      <c r="R144" s="13">
        <f>IF(T144=1,ROUND(1440*(AC144*AT144+AD144*AX144),0)/60,"")</f>
      </c>
      <c r="S144" s="13">
        <f>IF(T144=1,ROUND(1440*(AC144*AU144+AD144*AY144),0)/60,"")</f>
      </c>
      <c r="T144">
        <f>IF(AND(ISNUMBER(E144),ISNUMBER(F144)),IF(AND(F144&gt;E144,YEAR(E144)=2026,(F144-E144)*1440&lt;=1140),1,0),0)</f>
      </c>
      <c r="U144">
        <f>IF(T144=1,MATCH(INT(E144),'Parámetros'!$A$5:$A$7,1),"")</f>
      </c>
      <c r="V144">
        <f>IF(T144=1,INDEX('Parámetros'!$C$5:$C$7,U144)/24,"")</f>
      </c>
      <c r="W144">
        <f>IF(T144=1,ROUND((F144-E144)*1440,0),"")</f>
      </c>
      <c r="X144">
        <f>IF(T144=1,MIN(N(G144),W144),"")</f>
      </c>
      <c r="Y144">
        <f>IF(T144=1,E144+(INT(W144/2)-INT(X144/2))/1440,"")</f>
      </c>
      <c r="Z144">
        <f>IF(T144=1,Y144+X144/1440,"")</f>
      </c>
      <c r="AA144">
        <f>IF(T144=1,MIN(F144,IF(E144+V144&lt;=Y144,E144+V144,E144+V144+X144/1440)),"")</f>
      </c>
      <c r="AB144">
        <f>IF(T144=1,INT(E144)+1,"")</f>
      </c>
      <c r="AC144">
        <f>IF(T144=1,IF(OR(WEEKDAY(AB144-1)=1,COUNTIF('Festivos 2026'!$A$5:$A$40,AB144-1)&gt;0),1,0),"")</f>
      </c>
      <c r="AD144">
        <f>IF(T144=1,IF(OR(WEEKDAY(AB144)=1,COUNTIF('Festivos 2026'!$A$5:$A$40,AB144)&gt;0),1,0),"")</f>
      </c>
      <c r="AE144">
        <f>IF(T144=1,IF(Z144&lt;=AA144,1,0),"")</f>
      </c>
      <c r="AF144">
        <f>IF(T144=1,MAX(0,MIN(AA144,AB144)-E144),"")</f>
      </c>
      <c r="AG144">
        <f>IF(T144=1,MAX(0,MIN(MIN(AA144,AB144),(AB144-1)+6/24)-E144)+MAX(0,MIN(AA144,AB144)-MAX(E144,(AB144-1)+19/24)),"")</f>
      </c>
      <c r="AH144">
        <f>IF(T144=1,MAX(0,AA144-MAX(E144,AB144)),"")</f>
      </c>
      <c r="AI144">
        <f>IF(T144=1,MAX(0,MIN(AA144,AB144+6/24)-MAX(E144,AB144))+MAX(0,AA144-MAX(MAX(E144,AB144),AB144+19/24)),"")</f>
      </c>
      <c r="AJ144">
        <f>IF(T144=1,MAX(0,MIN(F144,AB144)-AA144),"")</f>
      </c>
      <c r="AK144">
        <f>IF(T144=1,MAX(0,MIN(MIN(F144,AB144),(AB144-1)+6/24)-AA144)+MAX(0,MIN(F144,AB144)-MAX(AA144,(AB144-1)+19/24)),"")</f>
      </c>
      <c r="AL144">
        <f>IF(T144=1,MAX(0,F144-MAX(AA144,AB144)),"")</f>
      </c>
      <c r="AM144">
        <f>IF(T144=1,MAX(0,MIN(F144,AB144+6/24)-MAX(AA144,AB144))+MAX(0,F144-MAX(MAX(AA144,AB144),AB144+19/24)),"")</f>
      </c>
      <c r="AN144">
        <f>IF(T144=1,MAX(0,MIN(Z144,AB144)-Y144),"")</f>
      </c>
      <c r="AO144">
        <f>IF(T144=1,MAX(0,MIN(MIN(Z144,AB144),(AB144-1)+6/24)-Y144)+MAX(0,MIN(Z144,AB144)-MAX(Y144,(AB144-1)+19/24)),"")</f>
      </c>
      <c r="AP144">
        <f>IF(T144=1,MAX(0,Z144-MAX(Y144,AB144)),"")</f>
      </c>
      <c r="AQ144">
        <f>IF(T144=1,MAX(0,MIN(Z144,AB144+6/24)-MAX(Y144,AB144))+MAX(0,Z144-MAX(MAX(Y144,AB144),AB144+19/24)),"")</f>
      </c>
      <c r="AR144">
        <f>IF(T144=1,(AF144-AG144)-AE144*(AN144-AO144),"")</f>
      </c>
      <c r="AS144">
        <f>IF(T144=1,AG144-AE144*AO144,"")</f>
      </c>
      <c r="AT144">
        <f>IF(T144=1,(AJ144-AK144)-(1-AE144)*(AN144-AO144),"")</f>
      </c>
      <c r="AU144">
        <f>IF(T144=1,AK144-(1-AE144)*AO144,"")</f>
      </c>
      <c r="AV144">
        <f>IF(T144=1,(AH144-AI144)-AE144*(AP144-AQ144),"")</f>
      </c>
      <c r="AW144">
        <f>IF(T144=1,AI144-AE144*AQ144,"")</f>
      </c>
      <c r="AX144">
        <f>IF(T144=1,(AL144-AM144)-(1-AE144)*(AP144-AQ144),"")</f>
      </c>
      <c r="AY144">
        <f>IF(T144=1,AM144-(1-AE144)*AQ144,"")</f>
      </c>
    </row>
    <row r="145" spans="1:51" x14ac:dyDescent="0.25">
      <c r="A145" s="15"/>
      <c r="B145" s="15"/>
      <c r="C145" s="16"/>
      <c r="D145" s="11">
        <f>IF(J145="","",J145*(K145*INDEX('Parámetros'!$E$5:$E$7,U145)+L145*INDEX('Parámetros'!$F$5:$F$7,U145)+M145*INDEX('Parámetros'!$G$5:$G$7,U145)+N145*INDEX('Parámetros'!$H$5:$H$7,U145)+O145*INDEX('Parámetros'!$I$5:$I$7,U145)+P145*INDEX('Parámetros'!$J$5:$J$7,U145)+Q145*INDEX('Parámetros'!$K$5:$K$7,U145)+R145*INDEX('Parámetros'!$L$5:$L$7,U145)+S145*INDEX('Parámetros'!$M$5:$M$7,U145)))</f>
      </c>
      <c r="E145" s="17"/>
      <c r="F145" s="17"/>
      <c r="G145" s="15"/>
      <c r="H145" s="15"/>
      <c r="I145" s="13">
        <f>IF(AND(E145="",F145=""),"",IF(T145=1,(W145-X145)/60,"Revisa entrada y salida"))</f>
      </c>
      <c r="J145" s="14">
        <f>IF(OR(T145&lt;&gt;1,C145=""),"",C145/INDEX('Parámetros'!$D$5:$D$7,U145))</f>
      </c>
      <c r="K145" s="13">
        <f>IF(T145=1,ROUND(1440*((1-AC145)*AT145+(1-AD145)*AX145),0)/60,"")</f>
      </c>
      <c r="L145" s="13">
        <f>IF(T145=1,ROUND(1440*((1-AC145)*AU145+(1-AD145)*AY145),0)/60,"")</f>
      </c>
      <c r="M145" s="13">
        <f>IF(T145=1,ROUND(1440*((1-AC145)*AS145+(1-AD145)*AW145),0)/60,"")</f>
      </c>
      <c r="N145" s="13">
        <f>IF(T145=1,ROUND(1440*(IF(OR(H145="Sí",H145="Si",AC145=0),AC145*AR145+AD145*AV145,0)),0)/60,"")</f>
      </c>
      <c r="O145" s="13">
        <f>IF(T145=1,ROUND(1440*(IF(OR(H145="Sí",H145="Si",AC145=0),0,AC145*AR145+AD145*AV145)),0)/60,"")</f>
      </c>
      <c r="P145" s="13">
        <f>IF(T145=1,ROUND(1440*(IF(OR(H145="Sí",H145="Si",AC145=0),AC145*AS145+AD145*AW145,0)),0)/60,"")</f>
      </c>
      <c r="Q145" s="13">
        <f>IF(T145=1,ROUND(1440*(IF(OR(H145="Sí",H145="Si",AC145=0),0,AC145*AS145+AD145*AW145)),0)/60,"")</f>
      </c>
      <c r="R145" s="13">
        <f>IF(T145=1,ROUND(1440*(AC145*AT145+AD145*AX145),0)/60,"")</f>
      </c>
      <c r="S145" s="13">
        <f>IF(T145=1,ROUND(1440*(AC145*AU145+AD145*AY145),0)/60,"")</f>
      </c>
      <c r="T145">
        <f>IF(AND(ISNUMBER(E145),ISNUMBER(F145)),IF(AND(F145&gt;E145,YEAR(E145)=2026,(F145-E145)*1440&lt;=1140),1,0),0)</f>
      </c>
      <c r="U145">
        <f>IF(T145=1,MATCH(INT(E145),'Parámetros'!$A$5:$A$7,1),"")</f>
      </c>
      <c r="V145">
        <f>IF(T145=1,INDEX('Parámetros'!$C$5:$C$7,U145)/24,"")</f>
      </c>
      <c r="W145">
        <f>IF(T145=1,ROUND((F145-E145)*1440,0),"")</f>
      </c>
      <c r="X145">
        <f>IF(T145=1,MIN(N(G145),W145),"")</f>
      </c>
      <c r="Y145">
        <f>IF(T145=1,E145+(INT(W145/2)-INT(X145/2))/1440,"")</f>
      </c>
      <c r="Z145">
        <f>IF(T145=1,Y145+X145/1440,"")</f>
      </c>
      <c r="AA145">
        <f>IF(T145=1,MIN(F145,IF(E145+V145&lt;=Y145,E145+V145,E145+V145+X145/1440)),"")</f>
      </c>
      <c r="AB145">
        <f>IF(T145=1,INT(E145)+1,"")</f>
      </c>
      <c r="AC145">
        <f>IF(T145=1,IF(OR(WEEKDAY(AB145-1)=1,COUNTIF('Festivos 2026'!$A$5:$A$40,AB145-1)&gt;0),1,0),"")</f>
      </c>
      <c r="AD145">
        <f>IF(T145=1,IF(OR(WEEKDAY(AB145)=1,COUNTIF('Festivos 2026'!$A$5:$A$40,AB145)&gt;0),1,0),"")</f>
      </c>
      <c r="AE145">
        <f>IF(T145=1,IF(Z145&lt;=AA145,1,0),"")</f>
      </c>
      <c r="AF145">
        <f>IF(T145=1,MAX(0,MIN(AA145,AB145)-E145),"")</f>
      </c>
      <c r="AG145">
        <f>IF(T145=1,MAX(0,MIN(MIN(AA145,AB145),(AB145-1)+6/24)-E145)+MAX(0,MIN(AA145,AB145)-MAX(E145,(AB145-1)+19/24)),"")</f>
      </c>
      <c r="AH145">
        <f>IF(T145=1,MAX(0,AA145-MAX(E145,AB145)),"")</f>
      </c>
      <c r="AI145">
        <f>IF(T145=1,MAX(0,MIN(AA145,AB145+6/24)-MAX(E145,AB145))+MAX(0,AA145-MAX(MAX(E145,AB145),AB145+19/24)),"")</f>
      </c>
      <c r="AJ145">
        <f>IF(T145=1,MAX(0,MIN(F145,AB145)-AA145),"")</f>
      </c>
      <c r="AK145">
        <f>IF(T145=1,MAX(0,MIN(MIN(F145,AB145),(AB145-1)+6/24)-AA145)+MAX(0,MIN(F145,AB145)-MAX(AA145,(AB145-1)+19/24)),"")</f>
      </c>
      <c r="AL145">
        <f>IF(T145=1,MAX(0,F145-MAX(AA145,AB145)),"")</f>
      </c>
      <c r="AM145">
        <f>IF(T145=1,MAX(0,MIN(F145,AB145+6/24)-MAX(AA145,AB145))+MAX(0,F145-MAX(MAX(AA145,AB145),AB145+19/24)),"")</f>
      </c>
      <c r="AN145">
        <f>IF(T145=1,MAX(0,MIN(Z145,AB145)-Y145),"")</f>
      </c>
      <c r="AO145">
        <f>IF(T145=1,MAX(0,MIN(MIN(Z145,AB145),(AB145-1)+6/24)-Y145)+MAX(0,MIN(Z145,AB145)-MAX(Y145,(AB145-1)+19/24)),"")</f>
      </c>
      <c r="AP145">
        <f>IF(T145=1,MAX(0,Z145-MAX(Y145,AB145)),"")</f>
      </c>
      <c r="AQ145">
        <f>IF(T145=1,MAX(0,MIN(Z145,AB145+6/24)-MAX(Y145,AB145))+MAX(0,Z145-MAX(MAX(Y145,AB145),AB145+19/24)),"")</f>
      </c>
      <c r="AR145">
        <f>IF(T145=1,(AF145-AG145)-AE145*(AN145-AO145),"")</f>
      </c>
      <c r="AS145">
        <f>IF(T145=1,AG145-AE145*AO145,"")</f>
      </c>
      <c r="AT145">
        <f>IF(T145=1,(AJ145-AK145)-(1-AE145)*(AN145-AO145),"")</f>
      </c>
      <c r="AU145">
        <f>IF(T145=1,AK145-(1-AE145)*AO145,"")</f>
      </c>
      <c r="AV145">
        <f>IF(T145=1,(AH145-AI145)-AE145*(AP145-AQ145),"")</f>
      </c>
      <c r="AW145">
        <f>IF(T145=1,AI145-AE145*AQ145,"")</f>
      </c>
      <c r="AX145">
        <f>IF(T145=1,(AL145-AM145)-(1-AE145)*(AP145-AQ145),"")</f>
      </c>
      <c r="AY145">
        <f>IF(T145=1,AM145-(1-AE145)*AQ145,"")</f>
      </c>
    </row>
    <row r="146" spans="1:51" x14ac:dyDescent="0.25">
      <c r="A146" s="15"/>
      <c r="B146" s="15"/>
      <c r="C146" s="16"/>
      <c r="D146" s="11">
        <f>IF(J146="","",J146*(K146*INDEX('Parámetros'!$E$5:$E$7,U146)+L146*INDEX('Parámetros'!$F$5:$F$7,U146)+M146*INDEX('Parámetros'!$G$5:$G$7,U146)+N146*INDEX('Parámetros'!$H$5:$H$7,U146)+O146*INDEX('Parámetros'!$I$5:$I$7,U146)+P146*INDEX('Parámetros'!$J$5:$J$7,U146)+Q146*INDEX('Parámetros'!$K$5:$K$7,U146)+R146*INDEX('Parámetros'!$L$5:$L$7,U146)+S146*INDEX('Parámetros'!$M$5:$M$7,U146)))</f>
      </c>
      <c r="E146" s="17"/>
      <c r="F146" s="17"/>
      <c r="G146" s="15"/>
      <c r="H146" s="15"/>
      <c r="I146" s="13">
        <f>IF(AND(E146="",F146=""),"",IF(T146=1,(W146-X146)/60,"Revisa entrada y salida"))</f>
      </c>
      <c r="J146" s="14">
        <f>IF(OR(T146&lt;&gt;1,C146=""),"",C146/INDEX('Parámetros'!$D$5:$D$7,U146))</f>
      </c>
      <c r="K146" s="13">
        <f>IF(T146=1,ROUND(1440*((1-AC146)*AT146+(1-AD146)*AX146),0)/60,"")</f>
      </c>
      <c r="L146" s="13">
        <f>IF(T146=1,ROUND(1440*((1-AC146)*AU146+(1-AD146)*AY146),0)/60,"")</f>
      </c>
      <c r="M146" s="13">
        <f>IF(T146=1,ROUND(1440*((1-AC146)*AS146+(1-AD146)*AW146),0)/60,"")</f>
      </c>
      <c r="N146" s="13">
        <f>IF(T146=1,ROUND(1440*(IF(OR(H146="Sí",H146="Si",AC146=0),AC146*AR146+AD146*AV146,0)),0)/60,"")</f>
      </c>
      <c r="O146" s="13">
        <f>IF(T146=1,ROUND(1440*(IF(OR(H146="Sí",H146="Si",AC146=0),0,AC146*AR146+AD146*AV146)),0)/60,"")</f>
      </c>
      <c r="P146" s="13">
        <f>IF(T146=1,ROUND(1440*(IF(OR(H146="Sí",H146="Si",AC146=0),AC146*AS146+AD146*AW146,0)),0)/60,"")</f>
      </c>
      <c r="Q146" s="13">
        <f>IF(T146=1,ROUND(1440*(IF(OR(H146="Sí",H146="Si",AC146=0),0,AC146*AS146+AD146*AW146)),0)/60,"")</f>
      </c>
      <c r="R146" s="13">
        <f>IF(T146=1,ROUND(1440*(AC146*AT146+AD146*AX146),0)/60,"")</f>
      </c>
      <c r="S146" s="13">
        <f>IF(T146=1,ROUND(1440*(AC146*AU146+AD146*AY146),0)/60,"")</f>
      </c>
      <c r="T146">
        <f>IF(AND(ISNUMBER(E146),ISNUMBER(F146)),IF(AND(F146&gt;E146,YEAR(E146)=2026,(F146-E146)*1440&lt;=1140),1,0),0)</f>
      </c>
      <c r="U146">
        <f>IF(T146=1,MATCH(INT(E146),'Parámetros'!$A$5:$A$7,1),"")</f>
      </c>
      <c r="V146">
        <f>IF(T146=1,INDEX('Parámetros'!$C$5:$C$7,U146)/24,"")</f>
      </c>
      <c r="W146">
        <f>IF(T146=1,ROUND((F146-E146)*1440,0),"")</f>
      </c>
      <c r="X146">
        <f>IF(T146=1,MIN(N(G146),W146),"")</f>
      </c>
      <c r="Y146">
        <f>IF(T146=1,E146+(INT(W146/2)-INT(X146/2))/1440,"")</f>
      </c>
      <c r="Z146">
        <f>IF(T146=1,Y146+X146/1440,"")</f>
      </c>
      <c r="AA146">
        <f>IF(T146=1,MIN(F146,IF(E146+V146&lt;=Y146,E146+V146,E146+V146+X146/1440)),"")</f>
      </c>
      <c r="AB146">
        <f>IF(T146=1,INT(E146)+1,"")</f>
      </c>
      <c r="AC146">
        <f>IF(T146=1,IF(OR(WEEKDAY(AB146-1)=1,COUNTIF('Festivos 2026'!$A$5:$A$40,AB146-1)&gt;0),1,0),"")</f>
      </c>
      <c r="AD146">
        <f>IF(T146=1,IF(OR(WEEKDAY(AB146)=1,COUNTIF('Festivos 2026'!$A$5:$A$40,AB146)&gt;0),1,0),"")</f>
      </c>
      <c r="AE146">
        <f>IF(T146=1,IF(Z146&lt;=AA146,1,0),"")</f>
      </c>
      <c r="AF146">
        <f>IF(T146=1,MAX(0,MIN(AA146,AB146)-E146),"")</f>
      </c>
      <c r="AG146">
        <f>IF(T146=1,MAX(0,MIN(MIN(AA146,AB146),(AB146-1)+6/24)-E146)+MAX(0,MIN(AA146,AB146)-MAX(E146,(AB146-1)+19/24)),"")</f>
      </c>
      <c r="AH146">
        <f>IF(T146=1,MAX(0,AA146-MAX(E146,AB146)),"")</f>
      </c>
      <c r="AI146">
        <f>IF(T146=1,MAX(0,MIN(AA146,AB146+6/24)-MAX(E146,AB146))+MAX(0,AA146-MAX(MAX(E146,AB146),AB146+19/24)),"")</f>
      </c>
      <c r="AJ146">
        <f>IF(T146=1,MAX(0,MIN(F146,AB146)-AA146),"")</f>
      </c>
      <c r="AK146">
        <f>IF(T146=1,MAX(0,MIN(MIN(F146,AB146),(AB146-1)+6/24)-AA146)+MAX(0,MIN(F146,AB146)-MAX(AA146,(AB146-1)+19/24)),"")</f>
      </c>
      <c r="AL146">
        <f>IF(T146=1,MAX(0,F146-MAX(AA146,AB146)),"")</f>
      </c>
      <c r="AM146">
        <f>IF(T146=1,MAX(0,MIN(F146,AB146+6/24)-MAX(AA146,AB146))+MAX(0,F146-MAX(MAX(AA146,AB146),AB146+19/24)),"")</f>
      </c>
      <c r="AN146">
        <f>IF(T146=1,MAX(0,MIN(Z146,AB146)-Y146),"")</f>
      </c>
      <c r="AO146">
        <f>IF(T146=1,MAX(0,MIN(MIN(Z146,AB146),(AB146-1)+6/24)-Y146)+MAX(0,MIN(Z146,AB146)-MAX(Y146,(AB146-1)+19/24)),"")</f>
      </c>
      <c r="AP146">
        <f>IF(T146=1,MAX(0,Z146-MAX(Y146,AB146)),"")</f>
      </c>
      <c r="AQ146">
        <f>IF(T146=1,MAX(0,MIN(Z146,AB146+6/24)-MAX(Y146,AB146))+MAX(0,Z146-MAX(MAX(Y146,AB146),AB146+19/24)),"")</f>
      </c>
      <c r="AR146">
        <f>IF(T146=1,(AF146-AG146)-AE146*(AN146-AO146),"")</f>
      </c>
      <c r="AS146">
        <f>IF(T146=1,AG146-AE146*AO146,"")</f>
      </c>
      <c r="AT146">
        <f>IF(T146=1,(AJ146-AK146)-(1-AE146)*(AN146-AO146),"")</f>
      </c>
      <c r="AU146">
        <f>IF(T146=1,AK146-(1-AE146)*AO146,"")</f>
      </c>
      <c r="AV146">
        <f>IF(T146=1,(AH146-AI146)-AE146*(AP146-AQ146),"")</f>
      </c>
      <c r="AW146">
        <f>IF(T146=1,AI146-AE146*AQ146,"")</f>
      </c>
      <c r="AX146">
        <f>IF(T146=1,(AL146-AM146)-(1-AE146)*(AP146-AQ146),"")</f>
      </c>
      <c r="AY146">
        <f>IF(T146=1,AM146-(1-AE146)*AQ146,"")</f>
      </c>
    </row>
    <row r="147" spans="1:51" x14ac:dyDescent="0.25">
      <c r="A147" s="15"/>
      <c r="B147" s="15"/>
      <c r="C147" s="16"/>
      <c r="D147" s="11">
        <f>IF(J147="","",J147*(K147*INDEX('Parámetros'!$E$5:$E$7,U147)+L147*INDEX('Parámetros'!$F$5:$F$7,U147)+M147*INDEX('Parámetros'!$G$5:$G$7,U147)+N147*INDEX('Parámetros'!$H$5:$H$7,U147)+O147*INDEX('Parámetros'!$I$5:$I$7,U147)+P147*INDEX('Parámetros'!$J$5:$J$7,U147)+Q147*INDEX('Parámetros'!$K$5:$K$7,U147)+R147*INDEX('Parámetros'!$L$5:$L$7,U147)+S147*INDEX('Parámetros'!$M$5:$M$7,U147)))</f>
      </c>
      <c r="E147" s="17"/>
      <c r="F147" s="17"/>
      <c r="G147" s="15"/>
      <c r="H147" s="15"/>
      <c r="I147" s="13">
        <f>IF(AND(E147="",F147=""),"",IF(T147=1,(W147-X147)/60,"Revisa entrada y salida"))</f>
      </c>
      <c r="J147" s="14">
        <f>IF(OR(T147&lt;&gt;1,C147=""),"",C147/INDEX('Parámetros'!$D$5:$D$7,U147))</f>
      </c>
      <c r="K147" s="13">
        <f>IF(T147=1,ROUND(1440*((1-AC147)*AT147+(1-AD147)*AX147),0)/60,"")</f>
      </c>
      <c r="L147" s="13">
        <f>IF(T147=1,ROUND(1440*((1-AC147)*AU147+(1-AD147)*AY147),0)/60,"")</f>
      </c>
      <c r="M147" s="13">
        <f>IF(T147=1,ROUND(1440*((1-AC147)*AS147+(1-AD147)*AW147),0)/60,"")</f>
      </c>
      <c r="N147" s="13">
        <f>IF(T147=1,ROUND(1440*(IF(OR(H147="Sí",H147="Si",AC147=0),AC147*AR147+AD147*AV147,0)),0)/60,"")</f>
      </c>
      <c r="O147" s="13">
        <f>IF(T147=1,ROUND(1440*(IF(OR(H147="Sí",H147="Si",AC147=0),0,AC147*AR147+AD147*AV147)),0)/60,"")</f>
      </c>
      <c r="P147" s="13">
        <f>IF(T147=1,ROUND(1440*(IF(OR(H147="Sí",H147="Si",AC147=0),AC147*AS147+AD147*AW147,0)),0)/60,"")</f>
      </c>
      <c r="Q147" s="13">
        <f>IF(T147=1,ROUND(1440*(IF(OR(H147="Sí",H147="Si",AC147=0),0,AC147*AS147+AD147*AW147)),0)/60,"")</f>
      </c>
      <c r="R147" s="13">
        <f>IF(T147=1,ROUND(1440*(AC147*AT147+AD147*AX147),0)/60,"")</f>
      </c>
      <c r="S147" s="13">
        <f>IF(T147=1,ROUND(1440*(AC147*AU147+AD147*AY147),0)/60,"")</f>
      </c>
      <c r="T147">
        <f>IF(AND(ISNUMBER(E147),ISNUMBER(F147)),IF(AND(F147&gt;E147,YEAR(E147)=2026,(F147-E147)*1440&lt;=1140),1,0),0)</f>
      </c>
      <c r="U147">
        <f>IF(T147=1,MATCH(INT(E147),'Parámetros'!$A$5:$A$7,1),"")</f>
      </c>
      <c r="V147">
        <f>IF(T147=1,INDEX('Parámetros'!$C$5:$C$7,U147)/24,"")</f>
      </c>
      <c r="W147">
        <f>IF(T147=1,ROUND((F147-E147)*1440,0),"")</f>
      </c>
      <c r="X147">
        <f>IF(T147=1,MIN(N(G147),W147),"")</f>
      </c>
      <c r="Y147">
        <f>IF(T147=1,E147+(INT(W147/2)-INT(X147/2))/1440,"")</f>
      </c>
      <c r="Z147">
        <f>IF(T147=1,Y147+X147/1440,"")</f>
      </c>
      <c r="AA147">
        <f>IF(T147=1,MIN(F147,IF(E147+V147&lt;=Y147,E147+V147,E147+V147+X147/1440)),"")</f>
      </c>
      <c r="AB147">
        <f>IF(T147=1,INT(E147)+1,"")</f>
      </c>
      <c r="AC147">
        <f>IF(T147=1,IF(OR(WEEKDAY(AB147-1)=1,COUNTIF('Festivos 2026'!$A$5:$A$40,AB147-1)&gt;0),1,0),"")</f>
      </c>
      <c r="AD147">
        <f>IF(T147=1,IF(OR(WEEKDAY(AB147)=1,COUNTIF('Festivos 2026'!$A$5:$A$40,AB147)&gt;0),1,0),"")</f>
      </c>
      <c r="AE147">
        <f>IF(T147=1,IF(Z147&lt;=AA147,1,0),"")</f>
      </c>
      <c r="AF147">
        <f>IF(T147=1,MAX(0,MIN(AA147,AB147)-E147),"")</f>
      </c>
      <c r="AG147">
        <f>IF(T147=1,MAX(0,MIN(MIN(AA147,AB147),(AB147-1)+6/24)-E147)+MAX(0,MIN(AA147,AB147)-MAX(E147,(AB147-1)+19/24)),"")</f>
      </c>
      <c r="AH147">
        <f>IF(T147=1,MAX(0,AA147-MAX(E147,AB147)),"")</f>
      </c>
      <c r="AI147">
        <f>IF(T147=1,MAX(0,MIN(AA147,AB147+6/24)-MAX(E147,AB147))+MAX(0,AA147-MAX(MAX(E147,AB147),AB147+19/24)),"")</f>
      </c>
      <c r="AJ147">
        <f>IF(T147=1,MAX(0,MIN(F147,AB147)-AA147),"")</f>
      </c>
      <c r="AK147">
        <f>IF(T147=1,MAX(0,MIN(MIN(F147,AB147),(AB147-1)+6/24)-AA147)+MAX(0,MIN(F147,AB147)-MAX(AA147,(AB147-1)+19/24)),"")</f>
      </c>
      <c r="AL147">
        <f>IF(T147=1,MAX(0,F147-MAX(AA147,AB147)),"")</f>
      </c>
      <c r="AM147">
        <f>IF(T147=1,MAX(0,MIN(F147,AB147+6/24)-MAX(AA147,AB147))+MAX(0,F147-MAX(MAX(AA147,AB147),AB147+19/24)),"")</f>
      </c>
      <c r="AN147">
        <f>IF(T147=1,MAX(0,MIN(Z147,AB147)-Y147),"")</f>
      </c>
      <c r="AO147">
        <f>IF(T147=1,MAX(0,MIN(MIN(Z147,AB147),(AB147-1)+6/24)-Y147)+MAX(0,MIN(Z147,AB147)-MAX(Y147,(AB147-1)+19/24)),"")</f>
      </c>
      <c r="AP147">
        <f>IF(T147=1,MAX(0,Z147-MAX(Y147,AB147)),"")</f>
      </c>
      <c r="AQ147">
        <f>IF(T147=1,MAX(0,MIN(Z147,AB147+6/24)-MAX(Y147,AB147))+MAX(0,Z147-MAX(MAX(Y147,AB147),AB147+19/24)),"")</f>
      </c>
      <c r="AR147">
        <f>IF(T147=1,(AF147-AG147)-AE147*(AN147-AO147),"")</f>
      </c>
      <c r="AS147">
        <f>IF(T147=1,AG147-AE147*AO147,"")</f>
      </c>
      <c r="AT147">
        <f>IF(T147=1,(AJ147-AK147)-(1-AE147)*(AN147-AO147),"")</f>
      </c>
      <c r="AU147">
        <f>IF(T147=1,AK147-(1-AE147)*AO147,"")</f>
      </c>
      <c r="AV147">
        <f>IF(T147=1,(AH147-AI147)-AE147*(AP147-AQ147),"")</f>
      </c>
      <c r="AW147">
        <f>IF(T147=1,AI147-AE147*AQ147,"")</f>
      </c>
      <c r="AX147">
        <f>IF(T147=1,(AL147-AM147)-(1-AE147)*(AP147-AQ147),"")</f>
      </c>
      <c r="AY147">
        <f>IF(T147=1,AM147-(1-AE147)*AQ147,"")</f>
      </c>
    </row>
    <row r="148" spans="1:51" x14ac:dyDescent="0.25">
      <c r="A148" s="15"/>
      <c r="B148" s="15"/>
      <c r="C148" s="16"/>
      <c r="D148" s="11">
        <f>IF(J148="","",J148*(K148*INDEX('Parámetros'!$E$5:$E$7,U148)+L148*INDEX('Parámetros'!$F$5:$F$7,U148)+M148*INDEX('Parámetros'!$G$5:$G$7,U148)+N148*INDEX('Parámetros'!$H$5:$H$7,U148)+O148*INDEX('Parámetros'!$I$5:$I$7,U148)+P148*INDEX('Parámetros'!$J$5:$J$7,U148)+Q148*INDEX('Parámetros'!$K$5:$K$7,U148)+R148*INDEX('Parámetros'!$L$5:$L$7,U148)+S148*INDEX('Parámetros'!$M$5:$M$7,U148)))</f>
      </c>
      <c r="E148" s="17"/>
      <c r="F148" s="17"/>
      <c r="G148" s="15"/>
      <c r="H148" s="15"/>
      <c r="I148" s="13">
        <f>IF(AND(E148="",F148=""),"",IF(T148=1,(W148-X148)/60,"Revisa entrada y salida"))</f>
      </c>
      <c r="J148" s="14">
        <f>IF(OR(T148&lt;&gt;1,C148=""),"",C148/INDEX('Parámetros'!$D$5:$D$7,U148))</f>
      </c>
      <c r="K148" s="13">
        <f>IF(T148=1,ROUND(1440*((1-AC148)*AT148+(1-AD148)*AX148),0)/60,"")</f>
      </c>
      <c r="L148" s="13">
        <f>IF(T148=1,ROUND(1440*((1-AC148)*AU148+(1-AD148)*AY148),0)/60,"")</f>
      </c>
      <c r="M148" s="13">
        <f>IF(T148=1,ROUND(1440*((1-AC148)*AS148+(1-AD148)*AW148),0)/60,"")</f>
      </c>
      <c r="N148" s="13">
        <f>IF(T148=1,ROUND(1440*(IF(OR(H148="Sí",H148="Si",AC148=0),AC148*AR148+AD148*AV148,0)),0)/60,"")</f>
      </c>
      <c r="O148" s="13">
        <f>IF(T148=1,ROUND(1440*(IF(OR(H148="Sí",H148="Si",AC148=0),0,AC148*AR148+AD148*AV148)),0)/60,"")</f>
      </c>
      <c r="P148" s="13">
        <f>IF(T148=1,ROUND(1440*(IF(OR(H148="Sí",H148="Si",AC148=0),AC148*AS148+AD148*AW148,0)),0)/60,"")</f>
      </c>
      <c r="Q148" s="13">
        <f>IF(T148=1,ROUND(1440*(IF(OR(H148="Sí",H148="Si",AC148=0),0,AC148*AS148+AD148*AW148)),0)/60,"")</f>
      </c>
      <c r="R148" s="13">
        <f>IF(T148=1,ROUND(1440*(AC148*AT148+AD148*AX148),0)/60,"")</f>
      </c>
      <c r="S148" s="13">
        <f>IF(T148=1,ROUND(1440*(AC148*AU148+AD148*AY148),0)/60,"")</f>
      </c>
      <c r="T148">
        <f>IF(AND(ISNUMBER(E148),ISNUMBER(F148)),IF(AND(F148&gt;E148,YEAR(E148)=2026,(F148-E148)*1440&lt;=1140),1,0),0)</f>
      </c>
      <c r="U148">
        <f>IF(T148=1,MATCH(INT(E148),'Parámetros'!$A$5:$A$7,1),"")</f>
      </c>
      <c r="V148">
        <f>IF(T148=1,INDEX('Parámetros'!$C$5:$C$7,U148)/24,"")</f>
      </c>
      <c r="W148">
        <f>IF(T148=1,ROUND((F148-E148)*1440,0),"")</f>
      </c>
      <c r="X148">
        <f>IF(T148=1,MIN(N(G148),W148),"")</f>
      </c>
      <c r="Y148">
        <f>IF(T148=1,E148+(INT(W148/2)-INT(X148/2))/1440,"")</f>
      </c>
      <c r="Z148">
        <f>IF(T148=1,Y148+X148/1440,"")</f>
      </c>
      <c r="AA148">
        <f>IF(T148=1,MIN(F148,IF(E148+V148&lt;=Y148,E148+V148,E148+V148+X148/1440)),"")</f>
      </c>
      <c r="AB148">
        <f>IF(T148=1,INT(E148)+1,"")</f>
      </c>
      <c r="AC148">
        <f>IF(T148=1,IF(OR(WEEKDAY(AB148-1)=1,COUNTIF('Festivos 2026'!$A$5:$A$40,AB148-1)&gt;0),1,0),"")</f>
      </c>
      <c r="AD148">
        <f>IF(T148=1,IF(OR(WEEKDAY(AB148)=1,COUNTIF('Festivos 2026'!$A$5:$A$40,AB148)&gt;0),1,0),"")</f>
      </c>
      <c r="AE148">
        <f>IF(T148=1,IF(Z148&lt;=AA148,1,0),"")</f>
      </c>
      <c r="AF148">
        <f>IF(T148=1,MAX(0,MIN(AA148,AB148)-E148),"")</f>
      </c>
      <c r="AG148">
        <f>IF(T148=1,MAX(0,MIN(MIN(AA148,AB148),(AB148-1)+6/24)-E148)+MAX(0,MIN(AA148,AB148)-MAX(E148,(AB148-1)+19/24)),"")</f>
      </c>
      <c r="AH148">
        <f>IF(T148=1,MAX(0,AA148-MAX(E148,AB148)),"")</f>
      </c>
      <c r="AI148">
        <f>IF(T148=1,MAX(0,MIN(AA148,AB148+6/24)-MAX(E148,AB148))+MAX(0,AA148-MAX(MAX(E148,AB148),AB148+19/24)),"")</f>
      </c>
      <c r="AJ148">
        <f>IF(T148=1,MAX(0,MIN(F148,AB148)-AA148),"")</f>
      </c>
      <c r="AK148">
        <f>IF(T148=1,MAX(0,MIN(MIN(F148,AB148),(AB148-1)+6/24)-AA148)+MAX(0,MIN(F148,AB148)-MAX(AA148,(AB148-1)+19/24)),"")</f>
      </c>
      <c r="AL148">
        <f>IF(T148=1,MAX(0,F148-MAX(AA148,AB148)),"")</f>
      </c>
      <c r="AM148">
        <f>IF(T148=1,MAX(0,MIN(F148,AB148+6/24)-MAX(AA148,AB148))+MAX(0,F148-MAX(MAX(AA148,AB148),AB148+19/24)),"")</f>
      </c>
      <c r="AN148">
        <f>IF(T148=1,MAX(0,MIN(Z148,AB148)-Y148),"")</f>
      </c>
      <c r="AO148">
        <f>IF(T148=1,MAX(0,MIN(MIN(Z148,AB148),(AB148-1)+6/24)-Y148)+MAX(0,MIN(Z148,AB148)-MAX(Y148,(AB148-1)+19/24)),"")</f>
      </c>
      <c r="AP148">
        <f>IF(T148=1,MAX(0,Z148-MAX(Y148,AB148)),"")</f>
      </c>
      <c r="AQ148">
        <f>IF(T148=1,MAX(0,MIN(Z148,AB148+6/24)-MAX(Y148,AB148))+MAX(0,Z148-MAX(MAX(Y148,AB148),AB148+19/24)),"")</f>
      </c>
      <c r="AR148">
        <f>IF(T148=1,(AF148-AG148)-AE148*(AN148-AO148),"")</f>
      </c>
      <c r="AS148">
        <f>IF(T148=1,AG148-AE148*AO148,"")</f>
      </c>
      <c r="AT148">
        <f>IF(T148=1,(AJ148-AK148)-(1-AE148)*(AN148-AO148),"")</f>
      </c>
      <c r="AU148">
        <f>IF(T148=1,AK148-(1-AE148)*AO148,"")</f>
      </c>
      <c r="AV148">
        <f>IF(T148=1,(AH148-AI148)-AE148*(AP148-AQ148),"")</f>
      </c>
      <c r="AW148">
        <f>IF(T148=1,AI148-AE148*AQ148,"")</f>
      </c>
      <c r="AX148">
        <f>IF(T148=1,(AL148-AM148)-(1-AE148)*(AP148-AQ148),"")</f>
      </c>
      <c r="AY148">
        <f>IF(T148=1,AM148-(1-AE148)*AQ148,"")</f>
      </c>
    </row>
    <row r="149" spans="1:51" x14ac:dyDescent="0.25">
      <c r="A149" s="15"/>
      <c r="B149" s="15"/>
      <c r="C149" s="16"/>
      <c r="D149" s="11">
        <f>IF(J149="","",J149*(K149*INDEX('Parámetros'!$E$5:$E$7,U149)+L149*INDEX('Parámetros'!$F$5:$F$7,U149)+M149*INDEX('Parámetros'!$G$5:$G$7,U149)+N149*INDEX('Parámetros'!$H$5:$H$7,U149)+O149*INDEX('Parámetros'!$I$5:$I$7,U149)+P149*INDEX('Parámetros'!$J$5:$J$7,U149)+Q149*INDEX('Parámetros'!$K$5:$K$7,U149)+R149*INDEX('Parámetros'!$L$5:$L$7,U149)+S149*INDEX('Parámetros'!$M$5:$M$7,U149)))</f>
      </c>
      <c r="E149" s="17"/>
      <c r="F149" s="17"/>
      <c r="G149" s="15"/>
      <c r="H149" s="15"/>
      <c r="I149" s="13">
        <f>IF(AND(E149="",F149=""),"",IF(T149=1,(W149-X149)/60,"Revisa entrada y salida"))</f>
      </c>
      <c r="J149" s="14">
        <f>IF(OR(T149&lt;&gt;1,C149=""),"",C149/INDEX('Parámetros'!$D$5:$D$7,U149))</f>
      </c>
      <c r="K149" s="13">
        <f>IF(T149=1,ROUND(1440*((1-AC149)*AT149+(1-AD149)*AX149),0)/60,"")</f>
      </c>
      <c r="L149" s="13">
        <f>IF(T149=1,ROUND(1440*((1-AC149)*AU149+(1-AD149)*AY149),0)/60,"")</f>
      </c>
      <c r="M149" s="13">
        <f>IF(T149=1,ROUND(1440*((1-AC149)*AS149+(1-AD149)*AW149),0)/60,"")</f>
      </c>
      <c r="N149" s="13">
        <f>IF(T149=1,ROUND(1440*(IF(OR(H149="Sí",H149="Si",AC149=0),AC149*AR149+AD149*AV149,0)),0)/60,"")</f>
      </c>
      <c r="O149" s="13">
        <f>IF(T149=1,ROUND(1440*(IF(OR(H149="Sí",H149="Si",AC149=0),0,AC149*AR149+AD149*AV149)),0)/60,"")</f>
      </c>
      <c r="P149" s="13">
        <f>IF(T149=1,ROUND(1440*(IF(OR(H149="Sí",H149="Si",AC149=0),AC149*AS149+AD149*AW149,0)),0)/60,"")</f>
      </c>
      <c r="Q149" s="13">
        <f>IF(T149=1,ROUND(1440*(IF(OR(H149="Sí",H149="Si",AC149=0),0,AC149*AS149+AD149*AW149)),0)/60,"")</f>
      </c>
      <c r="R149" s="13">
        <f>IF(T149=1,ROUND(1440*(AC149*AT149+AD149*AX149),0)/60,"")</f>
      </c>
      <c r="S149" s="13">
        <f>IF(T149=1,ROUND(1440*(AC149*AU149+AD149*AY149),0)/60,"")</f>
      </c>
      <c r="T149">
        <f>IF(AND(ISNUMBER(E149),ISNUMBER(F149)),IF(AND(F149&gt;E149,YEAR(E149)=2026,(F149-E149)*1440&lt;=1140),1,0),0)</f>
      </c>
      <c r="U149">
        <f>IF(T149=1,MATCH(INT(E149),'Parámetros'!$A$5:$A$7,1),"")</f>
      </c>
      <c r="V149">
        <f>IF(T149=1,INDEX('Parámetros'!$C$5:$C$7,U149)/24,"")</f>
      </c>
      <c r="W149">
        <f>IF(T149=1,ROUND((F149-E149)*1440,0),"")</f>
      </c>
      <c r="X149">
        <f>IF(T149=1,MIN(N(G149),W149),"")</f>
      </c>
      <c r="Y149">
        <f>IF(T149=1,E149+(INT(W149/2)-INT(X149/2))/1440,"")</f>
      </c>
      <c r="Z149">
        <f>IF(T149=1,Y149+X149/1440,"")</f>
      </c>
      <c r="AA149">
        <f>IF(T149=1,MIN(F149,IF(E149+V149&lt;=Y149,E149+V149,E149+V149+X149/1440)),"")</f>
      </c>
      <c r="AB149">
        <f>IF(T149=1,INT(E149)+1,"")</f>
      </c>
      <c r="AC149">
        <f>IF(T149=1,IF(OR(WEEKDAY(AB149-1)=1,COUNTIF('Festivos 2026'!$A$5:$A$40,AB149-1)&gt;0),1,0),"")</f>
      </c>
      <c r="AD149">
        <f>IF(T149=1,IF(OR(WEEKDAY(AB149)=1,COUNTIF('Festivos 2026'!$A$5:$A$40,AB149)&gt;0),1,0),"")</f>
      </c>
      <c r="AE149">
        <f>IF(T149=1,IF(Z149&lt;=AA149,1,0),"")</f>
      </c>
      <c r="AF149">
        <f>IF(T149=1,MAX(0,MIN(AA149,AB149)-E149),"")</f>
      </c>
      <c r="AG149">
        <f>IF(T149=1,MAX(0,MIN(MIN(AA149,AB149),(AB149-1)+6/24)-E149)+MAX(0,MIN(AA149,AB149)-MAX(E149,(AB149-1)+19/24)),"")</f>
      </c>
      <c r="AH149">
        <f>IF(T149=1,MAX(0,AA149-MAX(E149,AB149)),"")</f>
      </c>
      <c r="AI149">
        <f>IF(T149=1,MAX(0,MIN(AA149,AB149+6/24)-MAX(E149,AB149))+MAX(0,AA149-MAX(MAX(E149,AB149),AB149+19/24)),"")</f>
      </c>
      <c r="AJ149">
        <f>IF(T149=1,MAX(0,MIN(F149,AB149)-AA149),"")</f>
      </c>
      <c r="AK149">
        <f>IF(T149=1,MAX(0,MIN(MIN(F149,AB149),(AB149-1)+6/24)-AA149)+MAX(0,MIN(F149,AB149)-MAX(AA149,(AB149-1)+19/24)),"")</f>
      </c>
      <c r="AL149">
        <f>IF(T149=1,MAX(0,F149-MAX(AA149,AB149)),"")</f>
      </c>
      <c r="AM149">
        <f>IF(T149=1,MAX(0,MIN(F149,AB149+6/24)-MAX(AA149,AB149))+MAX(0,F149-MAX(MAX(AA149,AB149),AB149+19/24)),"")</f>
      </c>
      <c r="AN149">
        <f>IF(T149=1,MAX(0,MIN(Z149,AB149)-Y149),"")</f>
      </c>
      <c r="AO149">
        <f>IF(T149=1,MAX(0,MIN(MIN(Z149,AB149),(AB149-1)+6/24)-Y149)+MAX(0,MIN(Z149,AB149)-MAX(Y149,(AB149-1)+19/24)),"")</f>
      </c>
      <c r="AP149">
        <f>IF(T149=1,MAX(0,Z149-MAX(Y149,AB149)),"")</f>
      </c>
      <c r="AQ149">
        <f>IF(T149=1,MAX(0,MIN(Z149,AB149+6/24)-MAX(Y149,AB149))+MAX(0,Z149-MAX(MAX(Y149,AB149),AB149+19/24)),"")</f>
      </c>
      <c r="AR149">
        <f>IF(T149=1,(AF149-AG149)-AE149*(AN149-AO149),"")</f>
      </c>
      <c r="AS149">
        <f>IF(T149=1,AG149-AE149*AO149,"")</f>
      </c>
      <c r="AT149">
        <f>IF(T149=1,(AJ149-AK149)-(1-AE149)*(AN149-AO149),"")</f>
      </c>
      <c r="AU149">
        <f>IF(T149=1,AK149-(1-AE149)*AO149,"")</f>
      </c>
      <c r="AV149">
        <f>IF(T149=1,(AH149-AI149)-AE149*(AP149-AQ149),"")</f>
      </c>
      <c r="AW149">
        <f>IF(T149=1,AI149-AE149*AQ149,"")</f>
      </c>
      <c r="AX149">
        <f>IF(T149=1,(AL149-AM149)-(1-AE149)*(AP149-AQ149),"")</f>
      </c>
      <c r="AY149">
        <f>IF(T149=1,AM149-(1-AE149)*AQ149,"")</f>
      </c>
    </row>
    <row r="150" spans="1:51" x14ac:dyDescent="0.25">
      <c r="A150" s="15"/>
      <c r="B150" s="15"/>
      <c r="C150" s="16"/>
      <c r="D150" s="11">
        <f>IF(J150="","",J150*(K150*INDEX('Parámetros'!$E$5:$E$7,U150)+L150*INDEX('Parámetros'!$F$5:$F$7,U150)+M150*INDEX('Parámetros'!$G$5:$G$7,U150)+N150*INDEX('Parámetros'!$H$5:$H$7,U150)+O150*INDEX('Parámetros'!$I$5:$I$7,U150)+P150*INDEX('Parámetros'!$J$5:$J$7,U150)+Q150*INDEX('Parámetros'!$K$5:$K$7,U150)+R150*INDEX('Parámetros'!$L$5:$L$7,U150)+S150*INDEX('Parámetros'!$M$5:$M$7,U150)))</f>
      </c>
      <c r="E150" s="17"/>
      <c r="F150" s="17"/>
      <c r="G150" s="15"/>
      <c r="H150" s="15"/>
      <c r="I150" s="13">
        <f>IF(AND(E150="",F150=""),"",IF(T150=1,(W150-X150)/60,"Revisa entrada y salida"))</f>
      </c>
      <c r="J150" s="14">
        <f>IF(OR(T150&lt;&gt;1,C150=""),"",C150/INDEX('Parámetros'!$D$5:$D$7,U150))</f>
      </c>
      <c r="K150" s="13">
        <f>IF(T150=1,ROUND(1440*((1-AC150)*AT150+(1-AD150)*AX150),0)/60,"")</f>
      </c>
      <c r="L150" s="13">
        <f>IF(T150=1,ROUND(1440*((1-AC150)*AU150+(1-AD150)*AY150),0)/60,"")</f>
      </c>
      <c r="M150" s="13">
        <f>IF(T150=1,ROUND(1440*((1-AC150)*AS150+(1-AD150)*AW150),0)/60,"")</f>
      </c>
      <c r="N150" s="13">
        <f>IF(T150=1,ROUND(1440*(IF(OR(H150="Sí",H150="Si",AC150=0),AC150*AR150+AD150*AV150,0)),0)/60,"")</f>
      </c>
      <c r="O150" s="13">
        <f>IF(T150=1,ROUND(1440*(IF(OR(H150="Sí",H150="Si",AC150=0),0,AC150*AR150+AD150*AV150)),0)/60,"")</f>
      </c>
      <c r="P150" s="13">
        <f>IF(T150=1,ROUND(1440*(IF(OR(H150="Sí",H150="Si",AC150=0),AC150*AS150+AD150*AW150,0)),0)/60,"")</f>
      </c>
      <c r="Q150" s="13">
        <f>IF(T150=1,ROUND(1440*(IF(OR(H150="Sí",H150="Si",AC150=0),0,AC150*AS150+AD150*AW150)),0)/60,"")</f>
      </c>
      <c r="R150" s="13">
        <f>IF(T150=1,ROUND(1440*(AC150*AT150+AD150*AX150),0)/60,"")</f>
      </c>
      <c r="S150" s="13">
        <f>IF(T150=1,ROUND(1440*(AC150*AU150+AD150*AY150),0)/60,"")</f>
      </c>
      <c r="T150">
        <f>IF(AND(ISNUMBER(E150),ISNUMBER(F150)),IF(AND(F150&gt;E150,YEAR(E150)=2026,(F150-E150)*1440&lt;=1140),1,0),0)</f>
      </c>
      <c r="U150">
        <f>IF(T150=1,MATCH(INT(E150),'Parámetros'!$A$5:$A$7,1),"")</f>
      </c>
      <c r="V150">
        <f>IF(T150=1,INDEX('Parámetros'!$C$5:$C$7,U150)/24,"")</f>
      </c>
      <c r="W150">
        <f>IF(T150=1,ROUND((F150-E150)*1440,0),"")</f>
      </c>
      <c r="X150">
        <f>IF(T150=1,MIN(N(G150),W150),"")</f>
      </c>
      <c r="Y150">
        <f>IF(T150=1,E150+(INT(W150/2)-INT(X150/2))/1440,"")</f>
      </c>
      <c r="Z150">
        <f>IF(T150=1,Y150+X150/1440,"")</f>
      </c>
      <c r="AA150">
        <f>IF(T150=1,MIN(F150,IF(E150+V150&lt;=Y150,E150+V150,E150+V150+X150/1440)),"")</f>
      </c>
      <c r="AB150">
        <f>IF(T150=1,INT(E150)+1,"")</f>
      </c>
      <c r="AC150">
        <f>IF(T150=1,IF(OR(WEEKDAY(AB150-1)=1,COUNTIF('Festivos 2026'!$A$5:$A$40,AB150-1)&gt;0),1,0),"")</f>
      </c>
      <c r="AD150">
        <f>IF(T150=1,IF(OR(WEEKDAY(AB150)=1,COUNTIF('Festivos 2026'!$A$5:$A$40,AB150)&gt;0),1,0),"")</f>
      </c>
      <c r="AE150">
        <f>IF(T150=1,IF(Z150&lt;=AA150,1,0),"")</f>
      </c>
      <c r="AF150">
        <f>IF(T150=1,MAX(0,MIN(AA150,AB150)-E150),"")</f>
      </c>
      <c r="AG150">
        <f>IF(T150=1,MAX(0,MIN(MIN(AA150,AB150),(AB150-1)+6/24)-E150)+MAX(0,MIN(AA150,AB150)-MAX(E150,(AB150-1)+19/24)),"")</f>
      </c>
      <c r="AH150">
        <f>IF(T150=1,MAX(0,AA150-MAX(E150,AB150)),"")</f>
      </c>
      <c r="AI150">
        <f>IF(T150=1,MAX(0,MIN(AA150,AB150+6/24)-MAX(E150,AB150))+MAX(0,AA150-MAX(MAX(E150,AB150),AB150+19/24)),"")</f>
      </c>
      <c r="AJ150">
        <f>IF(T150=1,MAX(0,MIN(F150,AB150)-AA150),"")</f>
      </c>
      <c r="AK150">
        <f>IF(T150=1,MAX(0,MIN(MIN(F150,AB150),(AB150-1)+6/24)-AA150)+MAX(0,MIN(F150,AB150)-MAX(AA150,(AB150-1)+19/24)),"")</f>
      </c>
      <c r="AL150">
        <f>IF(T150=1,MAX(0,F150-MAX(AA150,AB150)),"")</f>
      </c>
      <c r="AM150">
        <f>IF(T150=1,MAX(0,MIN(F150,AB150+6/24)-MAX(AA150,AB150))+MAX(0,F150-MAX(MAX(AA150,AB150),AB150+19/24)),"")</f>
      </c>
      <c r="AN150">
        <f>IF(T150=1,MAX(0,MIN(Z150,AB150)-Y150),"")</f>
      </c>
      <c r="AO150">
        <f>IF(T150=1,MAX(0,MIN(MIN(Z150,AB150),(AB150-1)+6/24)-Y150)+MAX(0,MIN(Z150,AB150)-MAX(Y150,(AB150-1)+19/24)),"")</f>
      </c>
      <c r="AP150">
        <f>IF(T150=1,MAX(0,Z150-MAX(Y150,AB150)),"")</f>
      </c>
      <c r="AQ150">
        <f>IF(T150=1,MAX(0,MIN(Z150,AB150+6/24)-MAX(Y150,AB150))+MAX(0,Z150-MAX(MAX(Y150,AB150),AB150+19/24)),"")</f>
      </c>
      <c r="AR150">
        <f>IF(T150=1,(AF150-AG150)-AE150*(AN150-AO150),"")</f>
      </c>
      <c r="AS150">
        <f>IF(T150=1,AG150-AE150*AO150,"")</f>
      </c>
      <c r="AT150">
        <f>IF(T150=1,(AJ150-AK150)-(1-AE150)*(AN150-AO150),"")</f>
      </c>
      <c r="AU150">
        <f>IF(T150=1,AK150-(1-AE150)*AO150,"")</f>
      </c>
      <c r="AV150">
        <f>IF(T150=1,(AH150-AI150)-AE150*(AP150-AQ150),"")</f>
      </c>
      <c r="AW150">
        <f>IF(T150=1,AI150-AE150*AQ150,"")</f>
      </c>
      <c r="AX150">
        <f>IF(T150=1,(AL150-AM150)-(1-AE150)*(AP150-AQ150),"")</f>
      </c>
      <c r="AY150">
        <f>IF(T150=1,AM150-(1-AE150)*AQ150,"")</f>
      </c>
    </row>
    <row r="151" spans="1:51" x14ac:dyDescent="0.25">
      <c r="A151" s="15"/>
      <c r="B151" s="15"/>
      <c r="C151" s="16"/>
      <c r="D151" s="11">
        <f>IF(J151="","",J151*(K151*INDEX('Parámetros'!$E$5:$E$7,U151)+L151*INDEX('Parámetros'!$F$5:$F$7,U151)+M151*INDEX('Parámetros'!$G$5:$G$7,U151)+N151*INDEX('Parámetros'!$H$5:$H$7,U151)+O151*INDEX('Parámetros'!$I$5:$I$7,U151)+P151*INDEX('Parámetros'!$J$5:$J$7,U151)+Q151*INDEX('Parámetros'!$K$5:$K$7,U151)+R151*INDEX('Parámetros'!$L$5:$L$7,U151)+S151*INDEX('Parámetros'!$M$5:$M$7,U151)))</f>
      </c>
      <c r="E151" s="17"/>
      <c r="F151" s="17"/>
      <c r="G151" s="15"/>
      <c r="H151" s="15"/>
      <c r="I151" s="13">
        <f>IF(AND(E151="",F151=""),"",IF(T151=1,(W151-X151)/60,"Revisa entrada y salida"))</f>
      </c>
      <c r="J151" s="14">
        <f>IF(OR(T151&lt;&gt;1,C151=""),"",C151/INDEX('Parámetros'!$D$5:$D$7,U151))</f>
      </c>
      <c r="K151" s="13">
        <f>IF(T151=1,ROUND(1440*((1-AC151)*AT151+(1-AD151)*AX151),0)/60,"")</f>
      </c>
      <c r="L151" s="13">
        <f>IF(T151=1,ROUND(1440*((1-AC151)*AU151+(1-AD151)*AY151),0)/60,"")</f>
      </c>
      <c r="M151" s="13">
        <f>IF(T151=1,ROUND(1440*((1-AC151)*AS151+(1-AD151)*AW151),0)/60,"")</f>
      </c>
      <c r="N151" s="13">
        <f>IF(T151=1,ROUND(1440*(IF(OR(H151="Sí",H151="Si",AC151=0),AC151*AR151+AD151*AV151,0)),0)/60,"")</f>
      </c>
      <c r="O151" s="13">
        <f>IF(T151=1,ROUND(1440*(IF(OR(H151="Sí",H151="Si",AC151=0),0,AC151*AR151+AD151*AV151)),0)/60,"")</f>
      </c>
      <c r="P151" s="13">
        <f>IF(T151=1,ROUND(1440*(IF(OR(H151="Sí",H151="Si",AC151=0),AC151*AS151+AD151*AW151,0)),0)/60,"")</f>
      </c>
      <c r="Q151" s="13">
        <f>IF(T151=1,ROUND(1440*(IF(OR(H151="Sí",H151="Si",AC151=0),0,AC151*AS151+AD151*AW151)),0)/60,"")</f>
      </c>
      <c r="R151" s="13">
        <f>IF(T151=1,ROUND(1440*(AC151*AT151+AD151*AX151),0)/60,"")</f>
      </c>
      <c r="S151" s="13">
        <f>IF(T151=1,ROUND(1440*(AC151*AU151+AD151*AY151),0)/60,"")</f>
      </c>
      <c r="T151">
        <f>IF(AND(ISNUMBER(E151),ISNUMBER(F151)),IF(AND(F151&gt;E151,YEAR(E151)=2026,(F151-E151)*1440&lt;=1140),1,0),0)</f>
      </c>
      <c r="U151">
        <f>IF(T151=1,MATCH(INT(E151),'Parámetros'!$A$5:$A$7,1),"")</f>
      </c>
      <c r="V151">
        <f>IF(T151=1,INDEX('Parámetros'!$C$5:$C$7,U151)/24,"")</f>
      </c>
      <c r="W151">
        <f>IF(T151=1,ROUND((F151-E151)*1440,0),"")</f>
      </c>
      <c r="X151">
        <f>IF(T151=1,MIN(N(G151),W151),"")</f>
      </c>
      <c r="Y151">
        <f>IF(T151=1,E151+(INT(W151/2)-INT(X151/2))/1440,"")</f>
      </c>
      <c r="Z151">
        <f>IF(T151=1,Y151+X151/1440,"")</f>
      </c>
      <c r="AA151">
        <f>IF(T151=1,MIN(F151,IF(E151+V151&lt;=Y151,E151+V151,E151+V151+X151/1440)),"")</f>
      </c>
      <c r="AB151">
        <f>IF(T151=1,INT(E151)+1,"")</f>
      </c>
      <c r="AC151">
        <f>IF(T151=1,IF(OR(WEEKDAY(AB151-1)=1,COUNTIF('Festivos 2026'!$A$5:$A$40,AB151-1)&gt;0),1,0),"")</f>
      </c>
      <c r="AD151">
        <f>IF(T151=1,IF(OR(WEEKDAY(AB151)=1,COUNTIF('Festivos 2026'!$A$5:$A$40,AB151)&gt;0),1,0),"")</f>
      </c>
      <c r="AE151">
        <f>IF(T151=1,IF(Z151&lt;=AA151,1,0),"")</f>
      </c>
      <c r="AF151">
        <f>IF(T151=1,MAX(0,MIN(AA151,AB151)-E151),"")</f>
      </c>
      <c r="AG151">
        <f>IF(T151=1,MAX(0,MIN(MIN(AA151,AB151),(AB151-1)+6/24)-E151)+MAX(0,MIN(AA151,AB151)-MAX(E151,(AB151-1)+19/24)),"")</f>
      </c>
      <c r="AH151">
        <f>IF(T151=1,MAX(0,AA151-MAX(E151,AB151)),"")</f>
      </c>
      <c r="AI151">
        <f>IF(T151=1,MAX(0,MIN(AA151,AB151+6/24)-MAX(E151,AB151))+MAX(0,AA151-MAX(MAX(E151,AB151),AB151+19/24)),"")</f>
      </c>
      <c r="AJ151">
        <f>IF(T151=1,MAX(0,MIN(F151,AB151)-AA151),"")</f>
      </c>
      <c r="AK151">
        <f>IF(T151=1,MAX(0,MIN(MIN(F151,AB151),(AB151-1)+6/24)-AA151)+MAX(0,MIN(F151,AB151)-MAX(AA151,(AB151-1)+19/24)),"")</f>
      </c>
      <c r="AL151">
        <f>IF(T151=1,MAX(0,F151-MAX(AA151,AB151)),"")</f>
      </c>
      <c r="AM151">
        <f>IF(T151=1,MAX(0,MIN(F151,AB151+6/24)-MAX(AA151,AB151))+MAX(0,F151-MAX(MAX(AA151,AB151),AB151+19/24)),"")</f>
      </c>
      <c r="AN151">
        <f>IF(T151=1,MAX(0,MIN(Z151,AB151)-Y151),"")</f>
      </c>
      <c r="AO151">
        <f>IF(T151=1,MAX(0,MIN(MIN(Z151,AB151),(AB151-1)+6/24)-Y151)+MAX(0,MIN(Z151,AB151)-MAX(Y151,(AB151-1)+19/24)),"")</f>
      </c>
      <c r="AP151">
        <f>IF(T151=1,MAX(0,Z151-MAX(Y151,AB151)),"")</f>
      </c>
      <c r="AQ151">
        <f>IF(T151=1,MAX(0,MIN(Z151,AB151+6/24)-MAX(Y151,AB151))+MAX(0,Z151-MAX(MAX(Y151,AB151),AB151+19/24)),"")</f>
      </c>
      <c r="AR151">
        <f>IF(T151=1,(AF151-AG151)-AE151*(AN151-AO151),"")</f>
      </c>
      <c r="AS151">
        <f>IF(T151=1,AG151-AE151*AO151,"")</f>
      </c>
      <c r="AT151">
        <f>IF(T151=1,(AJ151-AK151)-(1-AE151)*(AN151-AO151),"")</f>
      </c>
      <c r="AU151">
        <f>IF(T151=1,AK151-(1-AE151)*AO151,"")</f>
      </c>
      <c r="AV151">
        <f>IF(T151=1,(AH151-AI151)-AE151*(AP151-AQ151),"")</f>
      </c>
      <c r="AW151">
        <f>IF(T151=1,AI151-AE151*AQ151,"")</f>
      </c>
      <c r="AX151">
        <f>IF(T151=1,(AL151-AM151)-(1-AE151)*(AP151-AQ151),"")</f>
      </c>
      <c r="AY151">
        <f>IF(T151=1,AM151-(1-AE151)*AQ151,"")</f>
      </c>
    </row>
    <row r="152" spans="1:51" x14ac:dyDescent="0.25">
      <c r="A152" s="15"/>
      <c r="B152" s="15"/>
      <c r="C152" s="16"/>
      <c r="D152" s="11">
        <f>IF(J152="","",J152*(K152*INDEX('Parámetros'!$E$5:$E$7,U152)+L152*INDEX('Parámetros'!$F$5:$F$7,U152)+M152*INDEX('Parámetros'!$G$5:$G$7,U152)+N152*INDEX('Parámetros'!$H$5:$H$7,U152)+O152*INDEX('Parámetros'!$I$5:$I$7,U152)+P152*INDEX('Parámetros'!$J$5:$J$7,U152)+Q152*INDEX('Parámetros'!$K$5:$K$7,U152)+R152*INDEX('Parámetros'!$L$5:$L$7,U152)+S152*INDEX('Parámetros'!$M$5:$M$7,U152)))</f>
      </c>
      <c r="E152" s="17"/>
      <c r="F152" s="17"/>
      <c r="G152" s="15"/>
      <c r="H152" s="15"/>
      <c r="I152" s="13">
        <f>IF(AND(E152="",F152=""),"",IF(T152=1,(W152-X152)/60,"Revisa entrada y salida"))</f>
      </c>
      <c r="J152" s="14">
        <f>IF(OR(T152&lt;&gt;1,C152=""),"",C152/INDEX('Parámetros'!$D$5:$D$7,U152))</f>
      </c>
      <c r="K152" s="13">
        <f>IF(T152=1,ROUND(1440*((1-AC152)*AT152+(1-AD152)*AX152),0)/60,"")</f>
      </c>
      <c r="L152" s="13">
        <f>IF(T152=1,ROUND(1440*((1-AC152)*AU152+(1-AD152)*AY152),0)/60,"")</f>
      </c>
      <c r="M152" s="13">
        <f>IF(T152=1,ROUND(1440*((1-AC152)*AS152+(1-AD152)*AW152),0)/60,"")</f>
      </c>
      <c r="N152" s="13">
        <f>IF(T152=1,ROUND(1440*(IF(OR(H152="Sí",H152="Si",AC152=0),AC152*AR152+AD152*AV152,0)),0)/60,"")</f>
      </c>
      <c r="O152" s="13">
        <f>IF(T152=1,ROUND(1440*(IF(OR(H152="Sí",H152="Si",AC152=0),0,AC152*AR152+AD152*AV152)),0)/60,"")</f>
      </c>
      <c r="P152" s="13">
        <f>IF(T152=1,ROUND(1440*(IF(OR(H152="Sí",H152="Si",AC152=0),AC152*AS152+AD152*AW152,0)),0)/60,"")</f>
      </c>
      <c r="Q152" s="13">
        <f>IF(T152=1,ROUND(1440*(IF(OR(H152="Sí",H152="Si",AC152=0),0,AC152*AS152+AD152*AW152)),0)/60,"")</f>
      </c>
      <c r="R152" s="13">
        <f>IF(T152=1,ROUND(1440*(AC152*AT152+AD152*AX152),0)/60,"")</f>
      </c>
      <c r="S152" s="13">
        <f>IF(T152=1,ROUND(1440*(AC152*AU152+AD152*AY152),0)/60,"")</f>
      </c>
      <c r="T152">
        <f>IF(AND(ISNUMBER(E152),ISNUMBER(F152)),IF(AND(F152&gt;E152,YEAR(E152)=2026,(F152-E152)*1440&lt;=1140),1,0),0)</f>
      </c>
      <c r="U152">
        <f>IF(T152=1,MATCH(INT(E152),'Parámetros'!$A$5:$A$7,1),"")</f>
      </c>
      <c r="V152">
        <f>IF(T152=1,INDEX('Parámetros'!$C$5:$C$7,U152)/24,"")</f>
      </c>
      <c r="W152">
        <f>IF(T152=1,ROUND((F152-E152)*1440,0),"")</f>
      </c>
      <c r="X152">
        <f>IF(T152=1,MIN(N(G152),W152),"")</f>
      </c>
      <c r="Y152">
        <f>IF(T152=1,E152+(INT(W152/2)-INT(X152/2))/1440,"")</f>
      </c>
      <c r="Z152">
        <f>IF(T152=1,Y152+X152/1440,"")</f>
      </c>
      <c r="AA152">
        <f>IF(T152=1,MIN(F152,IF(E152+V152&lt;=Y152,E152+V152,E152+V152+X152/1440)),"")</f>
      </c>
      <c r="AB152">
        <f>IF(T152=1,INT(E152)+1,"")</f>
      </c>
      <c r="AC152">
        <f>IF(T152=1,IF(OR(WEEKDAY(AB152-1)=1,COUNTIF('Festivos 2026'!$A$5:$A$40,AB152-1)&gt;0),1,0),"")</f>
      </c>
      <c r="AD152">
        <f>IF(T152=1,IF(OR(WEEKDAY(AB152)=1,COUNTIF('Festivos 2026'!$A$5:$A$40,AB152)&gt;0),1,0),"")</f>
      </c>
      <c r="AE152">
        <f>IF(T152=1,IF(Z152&lt;=AA152,1,0),"")</f>
      </c>
      <c r="AF152">
        <f>IF(T152=1,MAX(0,MIN(AA152,AB152)-E152),"")</f>
      </c>
      <c r="AG152">
        <f>IF(T152=1,MAX(0,MIN(MIN(AA152,AB152),(AB152-1)+6/24)-E152)+MAX(0,MIN(AA152,AB152)-MAX(E152,(AB152-1)+19/24)),"")</f>
      </c>
      <c r="AH152">
        <f>IF(T152=1,MAX(0,AA152-MAX(E152,AB152)),"")</f>
      </c>
      <c r="AI152">
        <f>IF(T152=1,MAX(0,MIN(AA152,AB152+6/24)-MAX(E152,AB152))+MAX(0,AA152-MAX(MAX(E152,AB152),AB152+19/24)),"")</f>
      </c>
      <c r="AJ152">
        <f>IF(T152=1,MAX(0,MIN(F152,AB152)-AA152),"")</f>
      </c>
      <c r="AK152">
        <f>IF(T152=1,MAX(0,MIN(MIN(F152,AB152),(AB152-1)+6/24)-AA152)+MAX(0,MIN(F152,AB152)-MAX(AA152,(AB152-1)+19/24)),"")</f>
      </c>
      <c r="AL152">
        <f>IF(T152=1,MAX(0,F152-MAX(AA152,AB152)),"")</f>
      </c>
      <c r="AM152">
        <f>IF(T152=1,MAX(0,MIN(F152,AB152+6/24)-MAX(AA152,AB152))+MAX(0,F152-MAX(MAX(AA152,AB152),AB152+19/24)),"")</f>
      </c>
      <c r="AN152">
        <f>IF(T152=1,MAX(0,MIN(Z152,AB152)-Y152),"")</f>
      </c>
      <c r="AO152">
        <f>IF(T152=1,MAX(0,MIN(MIN(Z152,AB152),(AB152-1)+6/24)-Y152)+MAX(0,MIN(Z152,AB152)-MAX(Y152,(AB152-1)+19/24)),"")</f>
      </c>
      <c r="AP152">
        <f>IF(T152=1,MAX(0,Z152-MAX(Y152,AB152)),"")</f>
      </c>
      <c r="AQ152">
        <f>IF(T152=1,MAX(0,MIN(Z152,AB152+6/24)-MAX(Y152,AB152))+MAX(0,Z152-MAX(MAX(Y152,AB152),AB152+19/24)),"")</f>
      </c>
      <c r="AR152">
        <f>IF(T152=1,(AF152-AG152)-AE152*(AN152-AO152),"")</f>
      </c>
      <c r="AS152">
        <f>IF(T152=1,AG152-AE152*AO152,"")</f>
      </c>
      <c r="AT152">
        <f>IF(T152=1,(AJ152-AK152)-(1-AE152)*(AN152-AO152),"")</f>
      </c>
      <c r="AU152">
        <f>IF(T152=1,AK152-(1-AE152)*AO152,"")</f>
      </c>
      <c r="AV152">
        <f>IF(T152=1,(AH152-AI152)-AE152*(AP152-AQ152),"")</f>
      </c>
      <c r="AW152">
        <f>IF(T152=1,AI152-AE152*AQ152,"")</f>
      </c>
      <c r="AX152">
        <f>IF(T152=1,(AL152-AM152)-(1-AE152)*(AP152-AQ152),"")</f>
      </c>
      <c r="AY152">
        <f>IF(T152=1,AM152-(1-AE152)*AQ152,"")</f>
      </c>
    </row>
    <row r="153" spans="1:51" x14ac:dyDescent="0.25">
      <c r="A153" s="15"/>
      <c r="B153" s="15"/>
      <c r="C153" s="16"/>
      <c r="D153" s="11">
        <f>IF(J153="","",J153*(K153*INDEX('Parámetros'!$E$5:$E$7,U153)+L153*INDEX('Parámetros'!$F$5:$F$7,U153)+M153*INDEX('Parámetros'!$G$5:$G$7,U153)+N153*INDEX('Parámetros'!$H$5:$H$7,U153)+O153*INDEX('Parámetros'!$I$5:$I$7,U153)+P153*INDEX('Parámetros'!$J$5:$J$7,U153)+Q153*INDEX('Parámetros'!$K$5:$K$7,U153)+R153*INDEX('Parámetros'!$L$5:$L$7,U153)+S153*INDEX('Parámetros'!$M$5:$M$7,U153)))</f>
      </c>
      <c r="E153" s="17"/>
      <c r="F153" s="17"/>
      <c r="G153" s="15"/>
      <c r="H153" s="15"/>
      <c r="I153" s="13">
        <f>IF(AND(E153="",F153=""),"",IF(T153=1,(W153-X153)/60,"Revisa entrada y salida"))</f>
      </c>
      <c r="J153" s="14">
        <f>IF(OR(T153&lt;&gt;1,C153=""),"",C153/INDEX('Parámetros'!$D$5:$D$7,U153))</f>
      </c>
      <c r="K153" s="13">
        <f>IF(T153=1,ROUND(1440*((1-AC153)*AT153+(1-AD153)*AX153),0)/60,"")</f>
      </c>
      <c r="L153" s="13">
        <f>IF(T153=1,ROUND(1440*((1-AC153)*AU153+(1-AD153)*AY153),0)/60,"")</f>
      </c>
      <c r="M153" s="13">
        <f>IF(T153=1,ROUND(1440*((1-AC153)*AS153+(1-AD153)*AW153),0)/60,"")</f>
      </c>
      <c r="N153" s="13">
        <f>IF(T153=1,ROUND(1440*(IF(OR(H153="Sí",H153="Si",AC153=0),AC153*AR153+AD153*AV153,0)),0)/60,"")</f>
      </c>
      <c r="O153" s="13">
        <f>IF(T153=1,ROUND(1440*(IF(OR(H153="Sí",H153="Si",AC153=0),0,AC153*AR153+AD153*AV153)),0)/60,"")</f>
      </c>
      <c r="P153" s="13">
        <f>IF(T153=1,ROUND(1440*(IF(OR(H153="Sí",H153="Si",AC153=0),AC153*AS153+AD153*AW153,0)),0)/60,"")</f>
      </c>
      <c r="Q153" s="13">
        <f>IF(T153=1,ROUND(1440*(IF(OR(H153="Sí",H153="Si",AC153=0),0,AC153*AS153+AD153*AW153)),0)/60,"")</f>
      </c>
      <c r="R153" s="13">
        <f>IF(T153=1,ROUND(1440*(AC153*AT153+AD153*AX153),0)/60,"")</f>
      </c>
      <c r="S153" s="13">
        <f>IF(T153=1,ROUND(1440*(AC153*AU153+AD153*AY153),0)/60,"")</f>
      </c>
      <c r="T153">
        <f>IF(AND(ISNUMBER(E153),ISNUMBER(F153)),IF(AND(F153&gt;E153,YEAR(E153)=2026,(F153-E153)*1440&lt;=1140),1,0),0)</f>
      </c>
      <c r="U153">
        <f>IF(T153=1,MATCH(INT(E153),'Parámetros'!$A$5:$A$7,1),"")</f>
      </c>
      <c r="V153">
        <f>IF(T153=1,INDEX('Parámetros'!$C$5:$C$7,U153)/24,"")</f>
      </c>
      <c r="W153">
        <f>IF(T153=1,ROUND((F153-E153)*1440,0),"")</f>
      </c>
      <c r="X153">
        <f>IF(T153=1,MIN(N(G153),W153),"")</f>
      </c>
      <c r="Y153">
        <f>IF(T153=1,E153+(INT(W153/2)-INT(X153/2))/1440,"")</f>
      </c>
      <c r="Z153">
        <f>IF(T153=1,Y153+X153/1440,"")</f>
      </c>
      <c r="AA153">
        <f>IF(T153=1,MIN(F153,IF(E153+V153&lt;=Y153,E153+V153,E153+V153+X153/1440)),"")</f>
      </c>
      <c r="AB153">
        <f>IF(T153=1,INT(E153)+1,"")</f>
      </c>
      <c r="AC153">
        <f>IF(T153=1,IF(OR(WEEKDAY(AB153-1)=1,COUNTIF('Festivos 2026'!$A$5:$A$40,AB153-1)&gt;0),1,0),"")</f>
      </c>
      <c r="AD153">
        <f>IF(T153=1,IF(OR(WEEKDAY(AB153)=1,COUNTIF('Festivos 2026'!$A$5:$A$40,AB153)&gt;0),1,0),"")</f>
      </c>
      <c r="AE153">
        <f>IF(T153=1,IF(Z153&lt;=AA153,1,0),"")</f>
      </c>
      <c r="AF153">
        <f>IF(T153=1,MAX(0,MIN(AA153,AB153)-E153),"")</f>
      </c>
      <c r="AG153">
        <f>IF(T153=1,MAX(0,MIN(MIN(AA153,AB153),(AB153-1)+6/24)-E153)+MAX(0,MIN(AA153,AB153)-MAX(E153,(AB153-1)+19/24)),"")</f>
      </c>
      <c r="AH153">
        <f>IF(T153=1,MAX(0,AA153-MAX(E153,AB153)),"")</f>
      </c>
      <c r="AI153">
        <f>IF(T153=1,MAX(0,MIN(AA153,AB153+6/24)-MAX(E153,AB153))+MAX(0,AA153-MAX(MAX(E153,AB153),AB153+19/24)),"")</f>
      </c>
      <c r="AJ153">
        <f>IF(T153=1,MAX(0,MIN(F153,AB153)-AA153),"")</f>
      </c>
      <c r="AK153">
        <f>IF(T153=1,MAX(0,MIN(MIN(F153,AB153),(AB153-1)+6/24)-AA153)+MAX(0,MIN(F153,AB153)-MAX(AA153,(AB153-1)+19/24)),"")</f>
      </c>
      <c r="AL153">
        <f>IF(T153=1,MAX(0,F153-MAX(AA153,AB153)),"")</f>
      </c>
      <c r="AM153">
        <f>IF(T153=1,MAX(0,MIN(F153,AB153+6/24)-MAX(AA153,AB153))+MAX(0,F153-MAX(MAX(AA153,AB153),AB153+19/24)),"")</f>
      </c>
      <c r="AN153">
        <f>IF(T153=1,MAX(0,MIN(Z153,AB153)-Y153),"")</f>
      </c>
      <c r="AO153">
        <f>IF(T153=1,MAX(0,MIN(MIN(Z153,AB153),(AB153-1)+6/24)-Y153)+MAX(0,MIN(Z153,AB153)-MAX(Y153,(AB153-1)+19/24)),"")</f>
      </c>
      <c r="AP153">
        <f>IF(T153=1,MAX(0,Z153-MAX(Y153,AB153)),"")</f>
      </c>
      <c r="AQ153">
        <f>IF(T153=1,MAX(0,MIN(Z153,AB153+6/24)-MAX(Y153,AB153))+MAX(0,Z153-MAX(MAX(Y153,AB153),AB153+19/24)),"")</f>
      </c>
      <c r="AR153">
        <f>IF(T153=1,(AF153-AG153)-AE153*(AN153-AO153),"")</f>
      </c>
      <c r="AS153">
        <f>IF(T153=1,AG153-AE153*AO153,"")</f>
      </c>
      <c r="AT153">
        <f>IF(T153=1,(AJ153-AK153)-(1-AE153)*(AN153-AO153),"")</f>
      </c>
      <c r="AU153">
        <f>IF(T153=1,AK153-(1-AE153)*AO153,"")</f>
      </c>
      <c r="AV153">
        <f>IF(T153=1,(AH153-AI153)-AE153*(AP153-AQ153),"")</f>
      </c>
      <c r="AW153">
        <f>IF(T153=1,AI153-AE153*AQ153,"")</f>
      </c>
      <c r="AX153">
        <f>IF(T153=1,(AL153-AM153)-(1-AE153)*(AP153-AQ153),"")</f>
      </c>
      <c r="AY153">
        <f>IF(T153=1,AM153-(1-AE153)*AQ153,"")</f>
      </c>
    </row>
    <row r="154" spans="1:51" x14ac:dyDescent="0.25">
      <c r="A154" s="15"/>
      <c r="B154" s="15"/>
      <c r="C154" s="16"/>
      <c r="D154" s="11">
        <f>IF(J154="","",J154*(K154*INDEX('Parámetros'!$E$5:$E$7,U154)+L154*INDEX('Parámetros'!$F$5:$F$7,U154)+M154*INDEX('Parámetros'!$G$5:$G$7,U154)+N154*INDEX('Parámetros'!$H$5:$H$7,U154)+O154*INDEX('Parámetros'!$I$5:$I$7,U154)+P154*INDEX('Parámetros'!$J$5:$J$7,U154)+Q154*INDEX('Parámetros'!$K$5:$K$7,U154)+R154*INDEX('Parámetros'!$L$5:$L$7,U154)+S154*INDEX('Parámetros'!$M$5:$M$7,U154)))</f>
      </c>
      <c r="E154" s="17"/>
      <c r="F154" s="17"/>
      <c r="G154" s="15"/>
      <c r="H154" s="15"/>
      <c r="I154" s="13">
        <f>IF(AND(E154="",F154=""),"",IF(T154=1,(W154-X154)/60,"Revisa entrada y salida"))</f>
      </c>
      <c r="J154" s="14">
        <f>IF(OR(T154&lt;&gt;1,C154=""),"",C154/INDEX('Parámetros'!$D$5:$D$7,U154))</f>
      </c>
      <c r="K154" s="13">
        <f>IF(T154=1,ROUND(1440*((1-AC154)*AT154+(1-AD154)*AX154),0)/60,"")</f>
      </c>
      <c r="L154" s="13">
        <f>IF(T154=1,ROUND(1440*((1-AC154)*AU154+(1-AD154)*AY154),0)/60,"")</f>
      </c>
      <c r="M154" s="13">
        <f>IF(T154=1,ROUND(1440*((1-AC154)*AS154+(1-AD154)*AW154),0)/60,"")</f>
      </c>
      <c r="N154" s="13">
        <f>IF(T154=1,ROUND(1440*(IF(OR(H154="Sí",H154="Si",AC154=0),AC154*AR154+AD154*AV154,0)),0)/60,"")</f>
      </c>
      <c r="O154" s="13">
        <f>IF(T154=1,ROUND(1440*(IF(OR(H154="Sí",H154="Si",AC154=0),0,AC154*AR154+AD154*AV154)),0)/60,"")</f>
      </c>
      <c r="P154" s="13">
        <f>IF(T154=1,ROUND(1440*(IF(OR(H154="Sí",H154="Si",AC154=0),AC154*AS154+AD154*AW154,0)),0)/60,"")</f>
      </c>
      <c r="Q154" s="13">
        <f>IF(T154=1,ROUND(1440*(IF(OR(H154="Sí",H154="Si",AC154=0),0,AC154*AS154+AD154*AW154)),0)/60,"")</f>
      </c>
      <c r="R154" s="13">
        <f>IF(T154=1,ROUND(1440*(AC154*AT154+AD154*AX154),0)/60,"")</f>
      </c>
      <c r="S154" s="13">
        <f>IF(T154=1,ROUND(1440*(AC154*AU154+AD154*AY154),0)/60,"")</f>
      </c>
      <c r="T154">
        <f>IF(AND(ISNUMBER(E154),ISNUMBER(F154)),IF(AND(F154&gt;E154,YEAR(E154)=2026,(F154-E154)*1440&lt;=1140),1,0),0)</f>
      </c>
      <c r="U154">
        <f>IF(T154=1,MATCH(INT(E154),'Parámetros'!$A$5:$A$7,1),"")</f>
      </c>
      <c r="V154">
        <f>IF(T154=1,INDEX('Parámetros'!$C$5:$C$7,U154)/24,"")</f>
      </c>
      <c r="W154">
        <f>IF(T154=1,ROUND((F154-E154)*1440,0),"")</f>
      </c>
      <c r="X154">
        <f>IF(T154=1,MIN(N(G154),W154),"")</f>
      </c>
      <c r="Y154">
        <f>IF(T154=1,E154+(INT(W154/2)-INT(X154/2))/1440,"")</f>
      </c>
      <c r="Z154">
        <f>IF(T154=1,Y154+X154/1440,"")</f>
      </c>
      <c r="AA154">
        <f>IF(T154=1,MIN(F154,IF(E154+V154&lt;=Y154,E154+V154,E154+V154+X154/1440)),"")</f>
      </c>
      <c r="AB154">
        <f>IF(T154=1,INT(E154)+1,"")</f>
      </c>
      <c r="AC154">
        <f>IF(T154=1,IF(OR(WEEKDAY(AB154-1)=1,COUNTIF('Festivos 2026'!$A$5:$A$40,AB154-1)&gt;0),1,0),"")</f>
      </c>
      <c r="AD154">
        <f>IF(T154=1,IF(OR(WEEKDAY(AB154)=1,COUNTIF('Festivos 2026'!$A$5:$A$40,AB154)&gt;0),1,0),"")</f>
      </c>
      <c r="AE154">
        <f>IF(T154=1,IF(Z154&lt;=AA154,1,0),"")</f>
      </c>
      <c r="AF154">
        <f>IF(T154=1,MAX(0,MIN(AA154,AB154)-E154),"")</f>
      </c>
      <c r="AG154">
        <f>IF(T154=1,MAX(0,MIN(MIN(AA154,AB154),(AB154-1)+6/24)-E154)+MAX(0,MIN(AA154,AB154)-MAX(E154,(AB154-1)+19/24)),"")</f>
      </c>
      <c r="AH154">
        <f>IF(T154=1,MAX(0,AA154-MAX(E154,AB154)),"")</f>
      </c>
      <c r="AI154">
        <f>IF(T154=1,MAX(0,MIN(AA154,AB154+6/24)-MAX(E154,AB154))+MAX(0,AA154-MAX(MAX(E154,AB154),AB154+19/24)),"")</f>
      </c>
      <c r="AJ154">
        <f>IF(T154=1,MAX(0,MIN(F154,AB154)-AA154),"")</f>
      </c>
      <c r="AK154">
        <f>IF(T154=1,MAX(0,MIN(MIN(F154,AB154),(AB154-1)+6/24)-AA154)+MAX(0,MIN(F154,AB154)-MAX(AA154,(AB154-1)+19/24)),"")</f>
      </c>
      <c r="AL154">
        <f>IF(T154=1,MAX(0,F154-MAX(AA154,AB154)),"")</f>
      </c>
      <c r="AM154">
        <f>IF(T154=1,MAX(0,MIN(F154,AB154+6/24)-MAX(AA154,AB154))+MAX(0,F154-MAX(MAX(AA154,AB154),AB154+19/24)),"")</f>
      </c>
      <c r="AN154">
        <f>IF(T154=1,MAX(0,MIN(Z154,AB154)-Y154),"")</f>
      </c>
      <c r="AO154">
        <f>IF(T154=1,MAX(0,MIN(MIN(Z154,AB154),(AB154-1)+6/24)-Y154)+MAX(0,MIN(Z154,AB154)-MAX(Y154,(AB154-1)+19/24)),"")</f>
      </c>
      <c r="AP154">
        <f>IF(T154=1,MAX(0,Z154-MAX(Y154,AB154)),"")</f>
      </c>
      <c r="AQ154">
        <f>IF(T154=1,MAX(0,MIN(Z154,AB154+6/24)-MAX(Y154,AB154))+MAX(0,Z154-MAX(MAX(Y154,AB154),AB154+19/24)),"")</f>
      </c>
      <c r="AR154">
        <f>IF(T154=1,(AF154-AG154)-AE154*(AN154-AO154),"")</f>
      </c>
      <c r="AS154">
        <f>IF(T154=1,AG154-AE154*AO154,"")</f>
      </c>
      <c r="AT154">
        <f>IF(T154=1,(AJ154-AK154)-(1-AE154)*(AN154-AO154),"")</f>
      </c>
      <c r="AU154">
        <f>IF(T154=1,AK154-(1-AE154)*AO154,"")</f>
      </c>
      <c r="AV154">
        <f>IF(T154=1,(AH154-AI154)-AE154*(AP154-AQ154),"")</f>
      </c>
      <c r="AW154">
        <f>IF(T154=1,AI154-AE154*AQ154,"")</f>
      </c>
      <c r="AX154">
        <f>IF(T154=1,(AL154-AM154)-(1-AE154)*(AP154-AQ154),"")</f>
      </c>
      <c r="AY154">
        <f>IF(T154=1,AM154-(1-AE154)*AQ154,"")</f>
      </c>
    </row>
    <row r="155" spans="1:51" x14ac:dyDescent="0.25">
      <c r="A155" s="15"/>
      <c r="B155" s="15"/>
      <c r="C155" s="16"/>
      <c r="D155" s="11">
        <f>IF(J155="","",J155*(K155*INDEX('Parámetros'!$E$5:$E$7,U155)+L155*INDEX('Parámetros'!$F$5:$F$7,U155)+M155*INDEX('Parámetros'!$G$5:$G$7,U155)+N155*INDEX('Parámetros'!$H$5:$H$7,U155)+O155*INDEX('Parámetros'!$I$5:$I$7,U155)+P155*INDEX('Parámetros'!$J$5:$J$7,U155)+Q155*INDEX('Parámetros'!$K$5:$K$7,U155)+R155*INDEX('Parámetros'!$L$5:$L$7,U155)+S155*INDEX('Parámetros'!$M$5:$M$7,U155)))</f>
      </c>
      <c r="E155" s="17"/>
      <c r="F155" s="17"/>
      <c r="G155" s="15"/>
      <c r="H155" s="15"/>
      <c r="I155" s="13">
        <f>IF(AND(E155="",F155=""),"",IF(T155=1,(W155-X155)/60,"Revisa entrada y salida"))</f>
      </c>
      <c r="J155" s="14">
        <f>IF(OR(T155&lt;&gt;1,C155=""),"",C155/INDEX('Parámetros'!$D$5:$D$7,U155))</f>
      </c>
      <c r="K155" s="13">
        <f>IF(T155=1,ROUND(1440*((1-AC155)*AT155+(1-AD155)*AX155),0)/60,"")</f>
      </c>
      <c r="L155" s="13">
        <f>IF(T155=1,ROUND(1440*((1-AC155)*AU155+(1-AD155)*AY155),0)/60,"")</f>
      </c>
      <c r="M155" s="13">
        <f>IF(T155=1,ROUND(1440*((1-AC155)*AS155+(1-AD155)*AW155),0)/60,"")</f>
      </c>
      <c r="N155" s="13">
        <f>IF(T155=1,ROUND(1440*(IF(OR(H155="Sí",H155="Si",AC155=0),AC155*AR155+AD155*AV155,0)),0)/60,"")</f>
      </c>
      <c r="O155" s="13">
        <f>IF(T155=1,ROUND(1440*(IF(OR(H155="Sí",H155="Si",AC155=0),0,AC155*AR155+AD155*AV155)),0)/60,"")</f>
      </c>
      <c r="P155" s="13">
        <f>IF(T155=1,ROUND(1440*(IF(OR(H155="Sí",H155="Si",AC155=0),AC155*AS155+AD155*AW155,0)),0)/60,"")</f>
      </c>
      <c r="Q155" s="13">
        <f>IF(T155=1,ROUND(1440*(IF(OR(H155="Sí",H155="Si",AC155=0),0,AC155*AS155+AD155*AW155)),0)/60,"")</f>
      </c>
      <c r="R155" s="13">
        <f>IF(T155=1,ROUND(1440*(AC155*AT155+AD155*AX155),0)/60,"")</f>
      </c>
      <c r="S155" s="13">
        <f>IF(T155=1,ROUND(1440*(AC155*AU155+AD155*AY155),0)/60,"")</f>
      </c>
      <c r="T155">
        <f>IF(AND(ISNUMBER(E155),ISNUMBER(F155)),IF(AND(F155&gt;E155,YEAR(E155)=2026,(F155-E155)*1440&lt;=1140),1,0),0)</f>
      </c>
      <c r="U155">
        <f>IF(T155=1,MATCH(INT(E155),'Parámetros'!$A$5:$A$7,1),"")</f>
      </c>
      <c r="V155">
        <f>IF(T155=1,INDEX('Parámetros'!$C$5:$C$7,U155)/24,"")</f>
      </c>
      <c r="W155">
        <f>IF(T155=1,ROUND((F155-E155)*1440,0),"")</f>
      </c>
      <c r="X155">
        <f>IF(T155=1,MIN(N(G155),W155),"")</f>
      </c>
      <c r="Y155">
        <f>IF(T155=1,E155+(INT(W155/2)-INT(X155/2))/1440,"")</f>
      </c>
      <c r="Z155">
        <f>IF(T155=1,Y155+X155/1440,"")</f>
      </c>
      <c r="AA155">
        <f>IF(T155=1,MIN(F155,IF(E155+V155&lt;=Y155,E155+V155,E155+V155+X155/1440)),"")</f>
      </c>
      <c r="AB155">
        <f>IF(T155=1,INT(E155)+1,"")</f>
      </c>
      <c r="AC155">
        <f>IF(T155=1,IF(OR(WEEKDAY(AB155-1)=1,COUNTIF('Festivos 2026'!$A$5:$A$40,AB155-1)&gt;0),1,0),"")</f>
      </c>
      <c r="AD155">
        <f>IF(T155=1,IF(OR(WEEKDAY(AB155)=1,COUNTIF('Festivos 2026'!$A$5:$A$40,AB155)&gt;0),1,0),"")</f>
      </c>
      <c r="AE155">
        <f>IF(T155=1,IF(Z155&lt;=AA155,1,0),"")</f>
      </c>
      <c r="AF155">
        <f>IF(T155=1,MAX(0,MIN(AA155,AB155)-E155),"")</f>
      </c>
      <c r="AG155">
        <f>IF(T155=1,MAX(0,MIN(MIN(AA155,AB155),(AB155-1)+6/24)-E155)+MAX(0,MIN(AA155,AB155)-MAX(E155,(AB155-1)+19/24)),"")</f>
      </c>
      <c r="AH155">
        <f>IF(T155=1,MAX(0,AA155-MAX(E155,AB155)),"")</f>
      </c>
      <c r="AI155">
        <f>IF(T155=1,MAX(0,MIN(AA155,AB155+6/24)-MAX(E155,AB155))+MAX(0,AA155-MAX(MAX(E155,AB155),AB155+19/24)),"")</f>
      </c>
      <c r="AJ155">
        <f>IF(T155=1,MAX(0,MIN(F155,AB155)-AA155),"")</f>
      </c>
      <c r="AK155">
        <f>IF(T155=1,MAX(0,MIN(MIN(F155,AB155),(AB155-1)+6/24)-AA155)+MAX(0,MIN(F155,AB155)-MAX(AA155,(AB155-1)+19/24)),"")</f>
      </c>
      <c r="AL155">
        <f>IF(T155=1,MAX(0,F155-MAX(AA155,AB155)),"")</f>
      </c>
      <c r="AM155">
        <f>IF(T155=1,MAX(0,MIN(F155,AB155+6/24)-MAX(AA155,AB155))+MAX(0,F155-MAX(MAX(AA155,AB155),AB155+19/24)),"")</f>
      </c>
      <c r="AN155">
        <f>IF(T155=1,MAX(0,MIN(Z155,AB155)-Y155),"")</f>
      </c>
      <c r="AO155">
        <f>IF(T155=1,MAX(0,MIN(MIN(Z155,AB155),(AB155-1)+6/24)-Y155)+MAX(0,MIN(Z155,AB155)-MAX(Y155,(AB155-1)+19/24)),"")</f>
      </c>
      <c r="AP155">
        <f>IF(T155=1,MAX(0,Z155-MAX(Y155,AB155)),"")</f>
      </c>
      <c r="AQ155">
        <f>IF(T155=1,MAX(0,MIN(Z155,AB155+6/24)-MAX(Y155,AB155))+MAX(0,Z155-MAX(MAX(Y155,AB155),AB155+19/24)),"")</f>
      </c>
      <c r="AR155">
        <f>IF(T155=1,(AF155-AG155)-AE155*(AN155-AO155),"")</f>
      </c>
      <c r="AS155">
        <f>IF(T155=1,AG155-AE155*AO155,"")</f>
      </c>
      <c r="AT155">
        <f>IF(T155=1,(AJ155-AK155)-(1-AE155)*(AN155-AO155),"")</f>
      </c>
      <c r="AU155">
        <f>IF(T155=1,AK155-(1-AE155)*AO155,"")</f>
      </c>
      <c r="AV155">
        <f>IF(T155=1,(AH155-AI155)-AE155*(AP155-AQ155),"")</f>
      </c>
      <c r="AW155">
        <f>IF(T155=1,AI155-AE155*AQ155,"")</f>
      </c>
      <c r="AX155">
        <f>IF(T155=1,(AL155-AM155)-(1-AE155)*(AP155-AQ155),"")</f>
      </c>
      <c r="AY155">
        <f>IF(T155=1,AM155-(1-AE155)*AQ155,"")</f>
      </c>
    </row>
    <row r="156" spans="1:51" x14ac:dyDescent="0.25">
      <c r="A156" s="15"/>
      <c r="B156" s="15"/>
      <c r="C156" s="16"/>
      <c r="D156" s="11">
        <f>IF(J156="","",J156*(K156*INDEX('Parámetros'!$E$5:$E$7,U156)+L156*INDEX('Parámetros'!$F$5:$F$7,U156)+M156*INDEX('Parámetros'!$G$5:$G$7,U156)+N156*INDEX('Parámetros'!$H$5:$H$7,U156)+O156*INDEX('Parámetros'!$I$5:$I$7,U156)+P156*INDEX('Parámetros'!$J$5:$J$7,U156)+Q156*INDEX('Parámetros'!$K$5:$K$7,U156)+R156*INDEX('Parámetros'!$L$5:$L$7,U156)+S156*INDEX('Parámetros'!$M$5:$M$7,U156)))</f>
      </c>
      <c r="E156" s="17"/>
      <c r="F156" s="17"/>
      <c r="G156" s="15"/>
      <c r="H156" s="15"/>
      <c r="I156" s="13">
        <f>IF(AND(E156="",F156=""),"",IF(T156=1,(W156-X156)/60,"Revisa entrada y salida"))</f>
      </c>
      <c r="J156" s="14">
        <f>IF(OR(T156&lt;&gt;1,C156=""),"",C156/INDEX('Parámetros'!$D$5:$D$7,U156))</f>
      </c>
      <c r="K156" s="13">
        <f>IF(T156=1,ROUND(1440*((1-AC156)*AT156+(1-AD156)*AX156),0)/60,"")</f>
      </c>
      <c r="L156" s="13">
        <f>IF(T156=1,ROUND(1440*((1-AC156)*AU156+(1-AD156)*AY156),0)/60,"")</f>
      </c>
      <c r="M156" s="13">
        <f>IF(T156=1,ROUND(1440*((1-AC156)*AS156+(1-AD156)*AW156),0)/60,"")</f>
      </c>
      <c r="N156" s="13">
        <f>IF(T156=1,ROUND(1440*(IF(OR(H156="Sí",H156="Si",AC156=0),AC156*AR156+AD156*AV156,0)),0)/60,"")</f>
      </c>
      <c r="O156" s="13">
        <f>IF(T156=1,ROUND(1440*(IF(OR(H156="Sí",H156="Si",AC156=0),0,AC156*AR156+AD156*AV156)),0)/60,"")</f>
      </c>
      <c r="P156" s="13">
        <f>IF(T156=1,ROUND(1440*(IF(OR(H156="Sí",H156="Si",AC156=0),AC156*AS156+AD156*AW156,0)),0)/60,"")</f>
      </c>
      <c r="Q156" s="13">
        <f>IF(T156=1,ROUND(1440*(IF(OR(H156="Sí",H156="Si",AC156=0),0,AC156*AS156+AD156*AW156)),0)/60,"")</f>
      </c>
      <c r="R156" s="13">
        <f>IF(T156=1,ROUND(1440*(AC156*AT156+AD156*AX156),0)/60,"")</f>
      </c>
      <c r="S156" s="13">
        <f>IF(T156=1,ROUND(1440*(AC156*AU156+AD156*AY156),0)/60,"")</f>
      </c>
      <c r="T156">
        <f>IF(AND(ISNUMBER(E156),ISNUMBER(F156)),IF(AND(F156&gt;E156,YEAR(E156)=2026,(F156-E156)*1440&lt;=1140),1,0),0)</f>
      </c>
      <c r="U156">
        <f>IF(T156=1,MATCH(INT(E156),'Parámetros'!$A$5:$A$7,1),"")</f>
      </c>
      <c r="V156">
        <f>IF(T156=1,INDEX('Parámetros'!$C$5:$C$7,U156)/24,"")</f>
      </c>
      <c r="W156">
        <f>IF(T156=1,ROUND((F156-E156)*1440,0),"")</f>
      </c>
      <c r="X156">
        <f>IF(T156=1,MIN(N(G156),W156),"")</f>
      </c>
      <c r="Y156">
        <f>IF(T156=1,E156+(INT(W156/2)-INT(X156/2))/1440,"")</f>
      </c>
      <c r="Z156">
        <f>IF(T156=1,Y156+X156/1440,"")</f>
      </c>
      <c r="AA156">
        <f>IF(T156=1,MIN(F156,IF(E156+V156&lt;=Y156,E156+V156,E156+V156+X156/1440)),"")</f>
      </c>
      <c r="AB156">
        <f>IF(T156=1,INT(E156)+1,"")</f>
      </c>
      <c r="AC156">
        <f>IF(T156=1,IF(OR(WEEKDAY(AB156-1)=1,COUNTIF('Festivos 2026'!$A$5:$A$40,AB156-1)&gt;0),1,0),"")</f>
      </c>
      <c r="AD156">
        <f>IF(T156=1,IF(OR(WEEKDAY(AB156)=1,COUNTIF('Festivos 2026'!$A$5:$A$40,AB156)&gt;0),1,0),"")</f>
      </c>
      <c r="AE156">
        <f>IF(T156=1,IF(Z156&lt;=AA156,1,0),"")</f>
      </c>
      <c r="AF156">
        <f>IF(T156=1,MAX(0,MIN(AA156,AB156)-E156),"")</f>
      </c>
      <c r="AG156">
        <f>IF(T156=1,MAX(0,MIN(MIN(AA156,AB156),(AB156-1)+6/24)-E156)+MAX(0,MIN(AA156,AB156)-MAX(E156,(AB156-1)+19/24)),"")</f>
      </c>
      <c r="AH156">
        <f>IF(T156=1,MAX(0,AA156-MAX(E156,AB156)),"")</f>
      </c>
      <c r="AI156">
        <f>IF(T156=1,MAX(0,MIN(AA156,AB156+6/24)-MAX(E156,AB156))+MAX(0,AA156-MAX(MAX(E156,AB156),AB156+19/24)),"")</f>
      </c>
      <c r="AJ156">
        <f>IF(T156=1,MAX(0,MIN(F156,AB156)-AA156),"")</f>
      </c>
      <c r="AK156">
        <f>IF(T156=1,MAX(0,MIN(MIN(F156,AB156),(AB156-1)+6/24)-AA156)+MAX(0,MIN(F156,AB156)-MAX(AA156,(AB156-1)+19/24)),"")</f>
      </c>
      <c r="AL156">
        <f>IF(T156=1,MAX(0,F156-MAX(AA156,AB156)),"")</f>
      </c>
      <c r="AM156">
        <f>IF(T156=1,MAX(0,MIN(F156,AB156+6/24)-MAX(AA156,AB156))+MAX(0,F156-MAX(MAX(AA156,AB156),AB156+19/24)),"")</f>
      </c>
      <c r="AN156">
        <f>IF(T156=1,MAX(0,MIN(Z156,AB156)-Y156),"")</f>
      </c>
      <c r="AO156">
        <f>IF(T156=1,MAX(0,MIN(MIN(Z156,AB156),(AB156-1)+6/24)-Y156)+MAX(0,MIN(Z156,AB156)-MAX(Y156,(AB156-1)+19/24)),"")</f>
      </c>
      <c r="AP156">
        <f>IF(T156=1,MAX(0,Z156-MAX(Y156,AB156)),"")</f>
      </c>
      <c r="AQ156">
        <f>IF(T156=1,MAX(0,MIN(Z156,AB156+6/24)-MAX(Y156,AB156))+MAX(0,Z156-MAX(MAX(Y156,AB156),AB156+19/24)),"")</f>
      </c>
      <c r="AR156">
        <f>IF(T156=1,(AF156-AG156)-AE156*(AN156-AO156),"")</f>
      </c>
      <c r="AS156">
        <f>IF(T156=1,AG156-AE156*AO156,"")</f>
      </c>
      <c r="AT156">
        <f>IF(T156=1,(AJ156-AK156)-(1-AE156)*(AN156-AO156),"")</f>
      </c>
      <c r="AU156">
        <f>IF(T156=1,AK156-(1-AE156)*AO156,"")</f>
      </c>
      <c r="AV156">
        <f>IF(T156=1,(AH156-AI156)-AE156*(AP156-AQ156),"")</f>
      </c>
      <c r="AW156">
        <f>IF(T156=1,AI156-AE156*AQ156,"")</f>
      </c>
      <c r="AX156">
        <f>IF(T156=1,(AL156-AM156)-(1-AE156)*(AP156-AQ156),"")</f>
      </c>
      <c r="AY156">
        <f>IF(T156=1,AM156-(1-AE156)*AQ156,"")</f>
      </c>
    </row>
    <row r="157" spans="1:51" x14ac:dyDescent="0.25">
      <c r="A157" s="15"/>
      <c r="B157" s="15"/>
      <c r="C157" s="16"/>
      <c r="D157" s="11">
        <f>IF(J157="","",J157*(K157*INDEX('Parámetros'!$E$5:$E$7,U157)+L157*INDEX('Parámetros'!$F$5:$F$7,U157)+M157*INDEX('Parámetros'!$G$5:$G$7,U157)+N157*INDEX('Parámetros'!$H$5:$H$7,U157)+O157*INDEX('Parámetros'!$I$5:$I$7,U157)+P157*INDEX('Parámetros'!$J$5:$J$7,U157)+Q157*INDEX('Parámetros'!$K$5:$K$7,U157)+R157*INDEX('Parámetros'!$L$5:$L$7,U157)+S157*INDEX('Parámetros'!$M$5:$M$7,U157)))</f>
      </c>
      <c r="E157" s="17"/>
      <c r="F157" s="17"/>
      <c r="G157" s="15"/>
      <c r="H157" s="15"/>
      <c r="I157" s="13">
        <f>IF(AND(E157="",F157=""),"",IF(T157=1,(W157-X157)/60,"Revisa entrada y salida"))</f>
      </c>
      <c r="J157" s="14">
        <f>IF(OR(T157&lt;&gt;1,C157=""),"",C157/INDEX('Parámetros'!$D$5:$D$7,U157))</f>
      </c>
      <c r="K157" s="13">
        <f>IF(T157=1,ROUND(1440*((1-AC157)*AT157+(1-AD157)*AX157),0)/60,"")</f>
      </c>
      <c r="L157" s="13">
        <f>IF(T157=1,ROUND(1440*((1-AC157)*AU157+(1-AD157)*AY157),0)/60,"")</f>
      </c>
      <c r="M157" s="13">
        <f>IF(T157=1,ROUND(1440*((1-AC157)*AS157+(1-AD157)*AW157),0)/60,"")</f>
      </c>
      <c r="N157" s="13">
        <f>IF(T157=1,ROUND(1440*(IF(OR(H157="Sí",H157="Si",AC157=0),AC157*AR157+AD157*AV157,0)),0)/60,"")</f>
      </c>
      <c r="O157" s="13">
        <f>IF(T157=1,ROUND(1440*(IF(OR(H157="Sí",H157="Si",AC157=0),0,AC157*AR157+AD157*AV157)),0)/60,"")</f>
      </c>
      <c r="P157" s="13">
        <f>IF(T157=1,ROUND(1440*(IF(OR(H157="Sí",H157="Si",AC157=0),AC157*AS157+AD157*AW157,0)),0)/60,"")</f>
      </c>
      <c r="Q157" s="13">
        <f>IF(T157=1,ROUND(1440*(IF(OR(H157="Sí",H157="Si",AC157=0),0,AC157*AS157+AD157*AW157)),0)/60,"")</f>
      </c>
      <c r="R157" s="13">
        <f>IF(T157=1,ROUND(1440*(AC157*AT157+AD157*AX157),0)/60,"")</f>
      </c>
      <c r="S157" s="13">
        <f>IF(T157=1,ROUND(1440*(AC157*AU157+AD157*AY157),0)/60,"")</f>
      </c>
      <c r="T157">
        <f>IF(AND(ISNUMBER(E157),ISNUMBER(F157)),IF(AND(F157&gt;E157,YEAR(E157)=2026,(F157-E157)*1440&lt;=1140),1,0),0)</f>
      </c>
      <c r="U157">
        <f>IF(T157=1,MATCH(INT(E157),'Parámetros'!$A$5:$A$7,1),"")</f>
      </c>
      <c r="V157">
        <f>IF(T157=1,INDEX('Parámetros'!$C$5:$C$7,U157)/24,"")</f>
      </c>
      <c r="W157">
        <f>IF(T157=1,ROUND((F157-E157)*1440,0),"")</f>
      </c>
      <c r="X157">
        <f>IF(T157=1,MIN(N(G157),W157),"")</f>
      </c>
      <c r="Y157">
        <f>IF(T157=1,E157+(INT(W157/2)-INT(X157/2))/1440,"")</f>
      </c>
      <c r="Z157">
        <f>IF(T157=1,Y157+X157/1440,"")</f>
      </c>
      <c r="AA157">
        <f>IF(T157=1,MIN(F157,IF(E157+V157&lt;=Y157,E157+V157,E157+V157+X157/1440)),"")</f>
      </c>
      <c r="AB157">
        <f>IF(T157=1,INT(E157)+1,"")</f>
      </c>
      <c r="AC157">
        <f>IF(T157=1,IF(OR(WEEKDAY(AB157-1)=1,COUNTIF('Festivos 2026'!$A$5:$A$40,AB157-1)&gt;0),1,0),"")</f>
      </c>
      <c r="AD157">
        <f>IF(T157=1,IF(OR(WEEKDAY(AB157)=1,COUNTIF('Festivos 2026'!$A$5:$A$40,AB157)&gt;0),1,0),"")</f>
      </c>
      <c r="AE157">
        <f>IF(T157=1,IF(Z157&lt;=AA157,1,0),"")</f>
      </c>
      <c r="AF157">
        <f>IF(T157=1,MAX(0,MIN(AA157,AB157)-E157),"")</f>
      </c>
      <c r="AG157">
        <f>IF(T157=1,MAX(0,MIN(MIN(AA157,AB157),(AB157-1)+6/24)-E157)+MAX(0,MIN(AA157,AB157)-MAX(E157,(AB157-1)+19/24)),"")</f>
      </c>
      <c r="AH157">
        <f>IF(T157=1,MAX(0,AA157-MAX(E157,AB157)),"")</f>
      </c>
      <c r="AI157">
        <f>IF(T157=1,MAX(0,MIN(AA157,AB157+6/24)-MAX(E157,AB157))+MAX(0,AA157-MAX(MAX(E157,AB157),AB157+19/24)),"")</f>
      </c>
      <c r="AJ157">
        <f>IF(T157=1,MAX(0,MIN(F157,AB157)-AA157),"")</f>
      </c>
      <c r="AK157">
        <f>IF(T157=1,MAX(0,MIN(MIN(F157,AB157),(AB157-1)+6/24)-AA157)+MAX(0,MIN(F157,AB157)-MAX(AA157,(AB157-1)+19/24)),"")</f>
      </c>
      <c r="AL157">
        <f>IF(T157=1,MAX(0,F157-MAX(AA157,AB157)),"")</f>
      </c>
      <c r="AM157">
        <f>IF(T157=1,MAX(0,MIN(F157,AB157+6/24)-MAX(AA157,AB157))+MAX(0,F157-MAX(MAX(AA157,AB157),AB157+19/24)),"")</f>
      </c>
      <c r="AN157">
        <f>IF(T157=1,MAX(0,MIN(Z157,AB157)-Y157),"")</f>
      </c>
      <c r="AO157">
        <f>IF(T157=1,MAX(0,MIN(MIN(Z157,AB157),(AB157-1)+6/24)-Y157)+MAX(0,MIN(Z157,AB157)-MAX(Y157,(AB157-1)+19/24)),"")</f>
      </c>
      <c r="AP157">
        <f>IF(T157=1,MAX(0,Z157-MAX(Y157,AB157)),"")</f>
      </c>
      <c r="AQ157">
        <f>IF(T157=1,MAX(0,MIN(Z157,AB157+6/24)-MAX(Y157,AB157))+MAX(0,Z157-MAX(MAX(Y157,AB157),AB157+19/24)),"")</f>
      </c>
      <c r="AR157">
        <f>IF(T157=1,(AF157-AG157)-AE157*(AN157-AO157),"")</f>
      </c>
      <c r="AS157">
        <f>IF(T157=1,AG157-AE157*AO157,"")</f>
      </c>
      <c r="AT157">
        <f>IF(T157=1,(AJ157-AK157)-(1-AE157)*(AN157-AO157),"")</f>
      </c>
      <c r="AU157">
        <f>IF(T157=1,AK157-(1-AE157)*AO157,"")</f>
      </c>
      <c r="AV157">
        <f>IF(T157=1,(AH157-AI157)-AE157*(AP157-AQ157),"")</f>
      </c>
      <c r="AW157">
        <f>IF(T157=1,AI157-AE157*AQ157,"")</f>
      </c>
      <c r="AX157">
        <f>IF(T157=1,(AL157-AM157)-(1-AE157)*(AP157-AQ157),"")</f>
      </c>
      <c r="AY157">
        <f>IF(T157=1,AM157-(1-AE157)*AQ157,"")</f>
      </c>
    </row>
    <row r="158" spans="1:51" x14ac:dyDescent="0.25">
      <c r="A158" s="15"/>
      <c r="B158" s="15"/>
      <c r="C158" s="16"/>
      <c r="D158" s="11">
        <f>IF(J158="","",J158*(K158*INDEX('Parámetros'!$E$5:$E$7,U158)+L158*INDEX('Parámetros'!$F$5:$F$7,U158)+M158*INDEX('Parámetros'!$G$5:$G$7,U158)+N158*INDEX('Parámetros'!$H$5:$H$7,U158)+O158*INDEX('Parámetros'!$I$5:$I$7,U158)+P158*INDEX('Parámetros'!$J$5:$J$7,U158)+Q158*INDEX('Parámetros'!$K$5:$K$7,U158)+R158*INDEX('Parámetros'!$L$5:$L$7,U158)+S158*INDEX('Parámetros'!$M$5:$M$7,U158)))</f>
      </c>
      <c r="E158" s="17"/>
      <c r="F158" s="17"/>
      <c r="G158" s="15"/>
      <c r="H158" s="15"/>
      <c r="I158" s="13">
        <f>IF(AND(E158="",F158=""),"",IF(T158=1,(W158-X158)/60,"Revisa entrada y salida"))</f>
      </c>
      <c r="J158" s="14">
        <f>IF(OR(T158&lt;&gt;1,C158=""),"",C158/INDEX('Parámetros'!$D$5:$D$7,U158))</f>
      </c>
      <c r="K158" s="13">
        <f>IF(T158=1,ROUND(1440*((1-AC158)*AT158+(1-AD158)*AX158),0)/60,"")</f>
      </c>
      <c r="L158" s="13">
        <f>IF(T158=1,ROUND(1440*((1-AC158)*AU158+(1-AD158)*AY158),0)/60,"")</f>
      </c>
      <c r="M158" s="13">
        <f>IF(T158=1,ROUND(1440*((1-AC158)*AS158+(1-AD158)*AW158),0)/60,"")</f>
      </c>
      <c r="N158" s="13">
        <f>IF(T158=1,ROUND(1440*(IF(OR(H158="Sí",H158="Si",AC158=0),AC158*AR158+AD158*AV158,0)),0)/60,"")</f>
      </c>
      <c r="O158" s="13">
        <f>IF(T158=1,ROUND(1440*(IF(OR(H158="Sí",H158="Si",AC158=0),0,AC158*AR158+AD158*AV158)),0)/60,"")</f>
      </c>
      <c r="P158" s="13">
        <f>IF(T158=1,ROUND(1440*(IF(OR(H158="Sí",H158="Si",AC158=0),AC158*AS158+AD158*AW158,0)),0)/60,"")</f>
      </c>
      <c r="Q158" s="13">
        <f>IF(T158=1,ROUND(1440*(IF(OR(H158="Sí",H158="Si",AC158=0),0,AC158*AS158+AD158*AW158)),0)/60,"")</f>
      </c>
      <c r="R158" s="13">
        <f>IF(T158=1,ROUND(1440*(AC158*AT158+AD158*AX158),0)/60,"")</f>
      </c>
      <c r="S158" s="13">
        <f>IF(T158=1,ROUND(1440*(AC158*AU158+AD158*AY158),0)/60,"")</f>
      </c>
      <c r="T158">
        <f>IF(AND(ISNUMBER(E158),ISNUMBER(F158)),IF(AND(F158&gt;E158,YEAR(E158)=2026,(F158-E158)*1440&lt;=1140),1,0),0)</f>
      </c>
      <c r="U158">
        <f>IF(T158=1,MATCH(INT(E158),'Parámetros'!$A$5:$A$7,1),"")</f>
      </c>
      <c r="V158">
        <f>IF(T158=1,INDEX('Parámetros'!$C$5:$C$7,U158)/24,"")</f>
      </c>
      <c r="W158">
        <f>IF(T158=1,ROUND((F158-E158)*1440,0),"")</f>
      </c>
      <c r="X158">
        <f>IF(T158=1,MIN(N(G158),W158),"")</f>
      </c>
      <c r="Y158">
        <f>IF(T158=1,E158+(INT(W158/2)-INT(X158/2))/1440,"")</f>
      </c>
      <c r="Z158">
        <f>IF(T158=1,Y158+X158/1440,"")</f>
      </c>
      <c r="AA158">
        <f>IF(T158=1,MIN(F158,IF(E158+V158&lt;=Y158,E158+V158,E158+V158+X158/1440)),"")</f>
      </c>
      <c r="AB158">
        <f>IF(T158=1,INT(E158)+1,"")</f>
      </c>
      <c r="AC158">
        <f>IF(T158=1,IF(OR(WEEKDAY(AB158-1)=1,COUNTIF('Festivos 2026'!$A$5:$A$40,AB158-1)&gt;0),1,0),"")</f>
      </c>
      <c r="AD158">
        <f>IF(T158=1,IF(OR(WEEKDAY(AB158)=1,COUNTIF('Festivos 2026'!$A$5:$A$40,AB158)&gt;0),1,0),"")</f>
      </c>
      <c r="AE158">
        <f>IF(T158=1,IF(Z158&lt;=AA158,1,0),"")</f>
      </c>
      <c r="AF158">
        <f>IF(T158=1,MAX(0,MIN(AA158,AB158)-E158),"")</f>
      </c>
      <c r="AG158">
        <f>IF(T158=1,MAX(0,MIN(MIN(AA158,AB158),(AB158-1)+6/24)-E158)+MAX(0,MIN(AA158,AB158)-MAX(E158,(AB158-1)+19/24)),"")</f>
      </c>
      <c r="AH158">
        <f>IF(T158=1,MAX(0,AA158-MAX(E158,AB158)),"")</f>
      </c>
      <c r="AI158">
        <f>IF(T158=1,MAX(0,MIN(AA158,AB158+6/24)-MAX(E158,AB158))+MAX(0,AA158-MAX(MAX(E158,AB158),AB158+19/24)),"")</f>
      </c>
      <c r="AJ158">
        <f>IF(T158=1,MAX(0,MIN(F158,AB158)-AA158),"")</f>
      </c>
      <c r="AK158">
        <f>IF(T158=1,MAX(0,MIN(MIN(F158,AB158),(AB158-1)+6/24)-AA158)+MAX(0,MIN(F158,AB158)-MAX(AA158,(AB158-1)+19/24)),"")</f>
      </c>
      <c r="AL158">
        <f>IF(T158=1,MAX(0,F158-MAX(AA158,AB158)),"")</f>
      </c>
      <c r="AM158">
        <f>IF(T158=1,MAX(0,MIN(F158,AB158+6/24)-MAX(AA158,AB158))+MAX(0,F158-MAX(MAX(AA158,AB158),AB158+19/24)),"")</f>
      </c>
      <c r="AN158">
        <f>IF(T158=1,MAX(0,MIN(Z158,AB158)-Y158),"")</f>
      </c>
      <c r="AO158">
        <f>IF(T158=1,MAX(0,MIN(MIN(Z158,AB158),(AB158-1)+6/24)-Y158)+MAX(0,MIN(Z158,AB158)-MAX(Y158,(AB158-1)+19/24)),"")</f>
      </c>
      <c r="AP158">
        <f>IF(T158=1,MAX(0,Z158-MAX(Y158,AB158)),"")</f>
      </c>
      <c r="AQ158">
        <f>IF(T158=1,MAX(0,MIN(Z158,AB158+6/24)-MAX(Y158,AB158))+MAX(0,Z158-MAX(MAX(Y158,AB158),AB158+19/24)),"")</f>
      </c>
      <c r="AR158">
        <f>IF(T158=1,(AF158-AG158)-AE158*(AN158-AO158),"")</f>
      </c>
      <c r="AS158">
        <f>IF(T158=1,AG158-AE158*AO158,"")</f>
      </c>
      <c r="AT158">
        <f>IF(T158=1,(AJ158-AK158)-(1-AE158)*(AN158-AO158),"")</f>
      </c>
      <c r="AU158">
        <f>IF(T158=1,AK158-(1-AE158)*AO158,"")</f>
      </c>
      <c r="AV158">
        <f>IF(T158=1,(AH158-AI158)-AE158*(AP158-AQ158),"")</f>
      </c>
      <c r="AW158">
        <f>IF(T158=1,AI158-AE158*AQ158,"")</f>
      </c>
      <c r="AX158">
        <f>IF(T158=1,(AL158-AM158)-(1-AE158)*(AP158-AQ158),"")</f>
      </c>
      <c r="AY158">
        <f>IF(T158=1,AM158-(1-AE158)*AQ158,"")</f>
      </c>
    </row>
    <row r="159" spans="1:51" x14ac:dyDescent="0.25">
      <c r="A159" s="15"/>
      <c r="B159" s="15"/>
      <c r="C159" s="16"/>
      <c r="D159" s="11">
        <f>IF(J159="","",J159*(K159*INDEX('Parámetros'!$E$5:$E$7,U159)+L159*INDEX('Parámetros'!$F$5:$F$7,U159)+M159*INDEX('Parámetros'!$G$5:$G$7,U159)+N159*INDEX('Parámetros'!$H$5:$H$7,U159)+O159*INDEX('Parámetros'!$I$5:$I$7,U159)+P159*INDEX('Parámetros'!$J$5:$J$7,U159)+Q159*INDEX('Parámetros'!$K$5:$K$7,U159)+R159*INDEX('Parámetros'!$L$5:$L$7,U159)+S159*INDEX('Parámetros'!$M$5:$M$7,U159)))</f>
      </c>
      <c r="E159" s="17"/>
      <c r="F159" s="17"/>
      <c r="G159" s="15"/>
      <c r="H159" s="15"/>
      <c r="I159" s="13">
        <f>IF(AND(E159="",F159=""),"",IF(T159=1,(W159-X159)/60,"Revisa entrada y salida"))</f>
      </c>
      <c r="J159" s="14">
        <f>IF(OR(T159&lt;&gt;1,C159=""),"",C159/INDEX('Parámetros'!$D$5:$D$7,U159))</f>
      </c>
      <c r="K159" s="13">
        <f>IF(T159=1,ROUND(1440*((1-AC159)*AT159+(1-AD159)*AX159),0)/60,"")</f>
      </c>
      <c r="L159" s="13">
        <f>IF(T159=1,ROUND(1440*((1-AC159)*AU159+(1-AD159)*AY159),0)/60,"")</f>
      </c>
      <c r="M159" s="13">
        <f>IF(T159=1,ROUND(1440*((1-AC159)*AS159+(1-AD159)*AW159),0)/60,"")</f>
      </c>
      <c r="N159" s="13">
        <f>IF(T159=1,ROUND(1440*(IF(OR(H159="Sí",H159="Si",AC159=0),AC159*AR159+AD159*AV159,0)),0)/60,"")</f>
      </c>
      <c r="O159" s="13">
        <f>IF(T159=1,ROUND(1440*(IF(OR(H159="Sí",H159="Si",AC159=0),0,AC159*AR159+AD159*AV159)),0)/60,"")</f>
      </c>
      <c r="P159" s="13">
        <f>IF(T159=1,ROUND(1440*(IF(OR(H159="Sí",H159="Si",AC159=0),AC159*AS159+AD159*AW159,0)),0)/60,"")</f>
      </c>
      <c r="Q159" s="13">
        <f>IF(T159=1,ROUND(1440*(IF(OR(H159="Sí",H159="Si",AC159=0),0,AC159*AS159+AD159*AW159)),0)/60,"")</f>
      </c>
      <c r="R159" s="13">
        <f>IF(T159=1,ROUND(1440*(AC159*AT159+AD159*AX159),0)/60,"")</f>
      </c>
      <c r="S159" s="13">
        <f>IF(T159=1,ROUND(1440*(AC159*AU159+AD159*AY159),0)/60,"")</f>
      </c>
      <c r="T159">
        <f>IF(AND(ISNUMBER(E159),ISNUMBER(F159)),IF(AND(F159&gt;E159,YEAR(E159)=2026,(F159-E159)*1440&lt;=1140),1,0),0)</f>
      </c>
      <c r="U159">
        <f>IF(T159=1,MATCH(INT(E159),'Parámetros'!$A$5:$A$7,1),"")</f>
      </c>
      <c r="V159">
        <f>IF(T159=1,INDEX('Parámetros'!$C$5:$C$7,U159)/24,"")</f>
      </c>
      <c r="W159">
        <f>IF(T159=1,ROUND((F159-E159)*1440,0),"")</f>
      </c>
      <c r="X159">
        <f>IF(T159=1,MIN(N(G159),W159),"")</f>
      </c>
      <c r="Y159">
        <f>IF(T159=1,E159+(INT(W159/2)-INT(X159/2))/1440,"")</f>
      </c>
      <c r="Z159">
        <f>IF(T159=1,Y159+X159/1440,"")</f>
      </c>
      <c r="AA159">
        <f>IF(T159=1,MIN(F159,IF(E159+V159&lt;=Y159,E159+V159,E159+V159+X159/1440)),"")</f>
      </c>
      <c r="AB159">
        <f>IF(T159=1,INT(E159)+1,"")</f>
      </c>
      <c r="AC159">
        <f>IF(T159=1,IF(OR(WEEKDAY(AB159-1)=1,COUNTIF('Festivos 2026'!$A$5:$A$40,AB159-1)&gt;0),1,0),"")</f>
      </c>
      <c r="AD159">
        <f>IF(T159=1,IF(OR(WEEKDAY(AB159)=1,COUNTIF('Festivos 2026'!$A$5:$A$40,AB159)&gt;0),1,0),"")</f>
      </c>
      <c r="AE159">
        <f>IF(T159=1,IF(Z159&lt;=AA159,1,0),"")</f>
      </c>
      <c r="AF159">
        <f>IF(T159=1,MAX(0,MIN(AA159,AB159)-E159),"")</f>
      </c>
      <c r="AG159">
        <f>IF(T159=1,MAX(0,MIN(MIN(AA159,AB159),(AB159-1)+6/24)-E159)+MAX(0,MIN(AA159,AB159)-MAX(E159,(AB159-1)+19/24)),"")</f>
      </c>
      <c r="AH159">
        <f>IF(T159=1,MAX(0,AA159-MAX(E159,AB159)),"")</f>
      </c>
      <c r="AI159">
        <f>IF(T159=1,MAX(0,MIN(AA159,AB159+6/24)-MAX(E159,AB159))+MAX(0,AA159-MAX(MAX(E159,AB159),AB159+19/24)),"")</f>
      </c>
      <c r="AJ159">
        <f>IF(T159=1,MAX(0,MIN(F159,AB159)-AA159),"")</f>
      </c>
      <c r="AK159">
        <f>IF(T159=1,MAX(0,MIN(MIN(F159,AB159),(AB159-1)+6/24)-AA159)+MAX(0,MIN(F159,AB159)-MAX(AA159,(AB159-1)+19/24)),"")</f>
      </c>
      <c r="AL159">
        <f>IF(T159=1,MAX(0,F159-MAX(AA159,AB159)),"")</f>
      </c>
      <c r="AM159">
        <f>IF(T159=1,MAX(0,MIN(F159,AB159+6/24)-MAX(AA159,AB159))+MAX(0,F159-MAX(MAX(AA159,AB159),AB159+19/24)),"")</f>
      </c>
      <c r="AN159">
        <f>IF(T159=1,MAX(0,MIN(Z159,AB159)-Y159),"")</f>
      </c>
      <c r="AO159">
        <f>IF(T159=1,MAX(0,MIN(MIN(Z159,AB159),(AB159-1)+6/24)-Y159)+MAX(0,MIN(Z159,AB159)-MAX(Y159,(AB159-1)+19/24)),"")</f>
      </c>
      <c r="AP159">
        <f>IF(T159=1,MAX(0,Z159-MAX(Y159,AB159)),"")</f>
      </c>
      <c r="AQ159">
        <f>IF(T159=1,MAX(0,MIN(Z159,AB159+6/24)-MAX(Y159,AB159))+MAX(0,Z159-MAX(MAX(Y159,AB159),AB159+19/24)),"")</f>
      </c>
      <c r="AR159">
        <f>IF(T159=1,(AF159-AG159)-AE159*(AN159-AO159),"")</f>
      </c>
      <c r="AS159">
        <f>IF(T159=1,AG159-AE159*AO159,"")</f>
      </c>
      <c r="AT159">
        <f>IF(T159=1,(AJ159-AK159)-(1-AE159)*(AN159-AO159),"")</f>
      </c>
      <c r="AU159">
        <f>IF(T159=1,AK159-(1-AE159)*AO159,"")</f>
      </c>
      <c r="AV159">
        <f>IF(T159=1,(AH159-AI159)-AE159*(AP159-AQ159),"")</f>
      </c>
      <c r="AW159">
        <f>IF(T159=1,AI159-AE159*AQ159,"")</f>
      </c>
      <c r="AX159">
        <f>IF(T159=1,(AL159-AM159)-(1-AE159)*(AP159-AQ159),"")</f>
      </c>
      <c r="AY159">
        <f>IF(T159=1,AM159-(1-AE159)*AQ159,"")</f>
      </c>
    </row>
    <row r="160" spans="1:51" x14ac:dyDescent="0.25">
      <c r="A160" s="15"/>
      <c r="B160" s="15"/>
      <c r="C160" s="16"/>
      <c r="D160" s="11">
        <f>IF(J160="","",J160*(K160*INDEX('Parámetros'!$E$5:$E$7,U160)+L160*INDEX('Parámetros'!$F$5:$F$7,U160)+M160*INDEX('Parámetros'!$G$5:$G$7,U160)+N160*INDEX('Parámetros'!$H$5:$H$7,U160)+O160*INDEX('Parámetros'!$I$5:$I$7,U160)+P160*INDEX('Parámetros'!$J$5:$J$7,U160)+Q160*INDEX('Parámetros'!$K$5:$K$7,U160)+R160*INDEX('Parámetros'!$L$5:$L$7,U160)+S160*INDEX('Parámetros'!$M$5:$M$7,U160)))</f>
      </c>
      <c r="E160" s="17"/>
      <c r="F160" s="17"/>
      <c r="G160" s="15"/>
      <c r="H160" s="15"/>
      <c r="I160" s="13">
        <f>IF(AND(E160="",F160=""),"",IF(T160=1,(W160-X160)/60,"Revisa entrada y salida"))</f>
      </c>
      <c r="J160" s="14">
        <f>IF(OR(T160&lt;&gt;1,C160=""),"",C160/INDEX('Parámetros'!$D$5:$D$7,U160))</f>
      </c>
      <c r="K160" s="13">
        <f>IF(T160=1,ROUND(1440*((1-AC160)*AT160+(1-AD160)*AX160),0)/60,"")</f>
      </c>
      <c r="L160" s="13">
        <f>IF(T160=1,ROUND(1440*((1-AC160)*AU160+(1-AD160)*AY160),0)/60,"")</f>
      </c>
      <c r="M160" s="13">
        <f>IF(T160=1,ROUND(1440*((1-AC160)*AS160+(1-AD160)*AW160),0)/60,"")</f>
      </c>
      <c r="N160" s="13">
        <f>IF(T160=1,ROUND(1440*(IF(OR(H160="Sí",H160="Si",AC160=0),AC160*AR160+AD160*AV160,0)),0)/60,"")</f>
      </c>
      <c r="O160" s="13">
        <f>IF(T160=1,ROUND(1440*(IF(OR(H160="Sí",H160="Si",AC160=0),0,AC160*AR160+AD160*AV160)),0)/60,"")</f>
      </c>
      <c r="P160" s="13">
        <f>IF(T160=1,ROUND(1440*(IF(OR(H160="Sí",H160="Si",AC160=0),AC160*AS160+AD160*AW160,0)),0)/60,"")</f>
      </c>
      <c r="Q160" s="13">
        <f>IF(T160=1,ROUND(1440*(IF(OR(H160="Sí",H160="Si",AC160=0),0,AC160*AS160+AD160*AW160)),0)/60,"")</f>
      </c>
      <c r="R160" s="13">
        <f>IF(T160=1,ROUND(1440*(AC160*AT160+AD160*AX160),0)/60,"")</f>
      </c>
      <c r="S160" s="13">
        <f>IF(T160=1,ROUND(1440*(AC160*AU160+AD160*AY160),0)/60,"")</f>
      </c>
      <c r="T160">
        <f>IF(AND(ISNUMBER(E160),ISNUMBER(F160)),IF(AND(F160&gt;E160,YEAR(E160)=2026,(F160-E160)*1440&lt;=1140),1,0),0)</f>
      </c>
      <c r="U160">
        <f>IF(T160=1,MATCH(INT(E160),'Parámetros'!$A$5:$A$7,1),"")</f>
      </c>
      <c r="V160">
        <f>IF(T160=1,INDEX('Parámetros'!$C$5:$C$7,U160)/24,"")</f>
      </c>
      <c r="W160">
        <f>IF(T160=1,ROUND((F160-E160)*1440,0),"")</f>
      </c>
      <c r="X160">
        <f>IF(T160=1,MIN(N(G160),W160),"")</f>
      </c>
      <c r="Y160">
        <f>IF(T160=1,E160+(INT(W160/2)-INT(X160/2))/1440,"")</f>
      </c>
      <c r="Z160">
        <f>IF(T160=1,Y160+X160/1440,"")</f>
      </c>
      <c r="AA160">
        <f>IF(T160=1,MIN(F160,IF(E160+V160&lt;=Y160,E160+V160,E160+V160+X160/1440)),"")</f>
      </c>
      <c r="AB160">
        <f>IF(T160=1,INT(E160)+1,"")</f>
      </c>
      <c r="AC160">
        <f>IF(T160=1,IF(OR(WEEKDAY(AB160-1)=1,COUNTIF('Festivos 2026'!$A$5:$A$40,AB160-1)&gt;0),1,0),"")</f>
      </c>
      <c r="AD160">
        <f>IF(T160=1,IF(OR(WEEKDAY(AB160)=1,COUNTIF('Festivos 2026'!$A$5:$A$40,AB160)&gt;0),1,0),"")</f>
      </c>
      <c r="AE160">
        <f>IF(T160=1,IF(Z160&lt;=AA160,1,0),"")</f>
      </c>
      <c r="AF160">
        <f>IF(T160=1,MAX(0,MIN(AA160,AB160)-E160),"")</f>
      </c>
      <c r="AG160">
        <f>IF(T160=1,MAX(0,MIN(MIN(AA160,AB160),(AB160-1)+6/24)-E160)+MAX(0,MIN(AA160,AB160)-MAX(E160,(AB160-1)+19/24)),"")</f>
      </c>
      <c r="AH160">
        <f>IF(T160=1,MAX(0,AA160-MAX(E160,AB160)),"")</f>
      </c>
      <c r="AI160">
        <f>IF(T160=1,MAX(0,MIN(AA160,AB160+6/24)-MAX(E160,AB160))+MAX(0,AA160-MAX(MAX(E160,AB160),AB160+19/24)),"")</f>
      </c>
      <c r="AJ160">
        <f>IF(T160=1,MAX(0,MIN(F160,AB160)-AA160),"")</f>
      </c>
      <c r="AK160">
        <f>IF(T160=1,MAX(0,MIN(MIN(F160,AB160),(AB160-1)+6/24)-AA160)+MAX(0,MIN(F160,AB160)-MAX(AA160,(AB160-1)+19/24)),"")</f>
      </c>
      <c r="AL160">
        <f>IF(T160=1,MAX(0,F160-MAX(AA160,AB160)),"")</f>
      </c>
      <c r="AM160">
        <f>IF(T160=1,MAX(0,MIN(F160,AB160+6/24)-MAX(AA160,AB160))+MAX(0,F160-MAX(MAX(AA160,AB160),AB160+19/24)),"")</f>
      </c>
      <c r="AN160">
        <f>IF(T160=1,MAX(0,MIN(Z160,AB160)-Y160),"")</f>
      </c>
      <c r="AO160">
        <f>IF(T160=1,MAX(0,MIN(MIN(Z160,AB160),(AB160-1)+6/24)-Y160)+MAX(0,MIN(Z160,AB160)-MAX(Y160,(AB160-1)+19/24)),"")</f>
      </c>
      <c r="AP160">
        <f>IF(T160=1,MAX(0,Z160-MAX(Y160,AB160)),"")</f>
      </c>
      <c r="AQ160">
        <f>IF(T160=1,MAX(0,MIN(Z160,AB160+6/24)-MAX(Y160,AB160))+MAX(0,Z160-MAX(MAX(Y160,AB160),AB160+19/24)),"")</f>
      </c>
      <c r="AR160">
        <f>IF(T160=1,(AF160-AG160)-AE160*(AN160-AO160),"")</f>
      </c>
      <c r="AS160">
        <f>IF(T160=1,AG160-AE160*AO160,"")</f>
      </c>
      <c r="AT160">
        <f>IF(T160=1,(AJ160-AK160)-(1-AE160)*(AN160-AO160),"")</f>
      </c>
      <c r="AU160">
        <f>IF(T160=1,AK160-(1-AE160)*AO160,"")</f>
      </c>
      <c r="AV160">
        <f>IF(T160=1,(AH160-AI160)-AE160*(AP160-AQ160),"")</f>
      </c>
      <c r="AW160">
        <f>IF(T160=1,AI160-AE160*AQ160,"")</f>
      </c>
      <c r="AX160">
        <f>IF(T160=1,(AL160-AM160)-(1-AE160)*(AP160-AQ160),"")</f>
      </c>
      <c r="AY160">
        <f>IF(T160=1,AM160-(1-AE160)*AQ160,"")</f>
      </c>
    </row>
    <row r="161" spans="1:51" x14ac:dyDescent="0.25">
      <c r="A161" s="15"/>
      <c r="B161" s="15"/>
      <c r="C161" s="16"/>
      <c r="D161" s="11">
        <f>IF(J161="","",J161*(K161*INDEX('Parámetros'!$E$5:$E$7,U161)+L161*INDEX('Parámetros'!$F$5:$F$7,U161)+M161*INDEX('Parámetros'!$G$5:$G$7,U161)+N161*INDEX('Parámetros'!$H$5:$H$7,U161)+O161*INDEX('Parámetros'!$I$5:$I$7,U161)+P161*INDEX('Parámetros'!$J$5:$J$7,U161)+Q161*INDEX('Parámetros'!$K$5:$K$7,U161)+R161*INDEX('Parámetros'!$L$5:$L$7,U161)+S161*INDEX('Parámetros'!$M$5:$M$7,U161)))</f>
      </c>
      <c r="E161" s="17"/>
      <c r="F161" s="17"/>
      <c r="G161" s="15"/>
      <c r="H161" s="15"/>
      <c r="I161" s="13">
        <f>IF(AND(E161="",F161=""),"",IF(T161=1,(W161-X161)/60,"Revisa entrada y salida"))</f>
      </c>
      <c r="J161" s="14">
        <f>IF(OR(T161&lt;&gt;1,C161=""),"",C161/INDEX('Parámetros'!$D$5:$D$7,U161))</f>
      </c>
      <c r="K161" s="13">
        <f>IF(T161=1,ROUND(1440*((1-AC161)*AT161+(1-AD161)*AX161),0)/60,"")</f>
      </c>
      <c r="L161" s="13">
        <f>IF(T161=1,ROUND(1440*((1-AC161)*AU161+(1-AD161)*AY161),0)/60,"")</f>
      </c>
      <c r="M161" s="13">
        <f>IF(T161=1,ROUND(1440*((1-AC161)*AS161+(1-AD161)*AW161),0)/60,"")</f>
      </c>
      <c r="N161" s="13">
        <f>IF(T161=1,ROUND(1440*(IF(OR(H161="Sí",H161="Si",AC161=0),AC161*AR161+AD161*AV161,0)),0)/60,"")</f>
      </c>
      <c r="O161" s="13">
        <f>IF(T161=1,ROUND(1440*(IF(OR(H161="Sí",H161="Si",AC161=0),0,AC161*AR161+AD161*AV161)),0)/60,"")</f>
      </c>
      <c r="P161" s="13">
        <f>IF(T161=1,ROUND(1440*(IF(OR(H161="Sí",H161="Si",AC161=0),AC161*AS161+AD161*AW161,0)),0)/60,"")</f>
      </c>
      <c r="Q161" s="13">
        <f>IF(T161=1,ROUND(1440*(IF(OR(H161="Sí",H161="Si",AC161=0),0,AC161*AS161+AD161*AW161)),0)/60,"")</f>
      </c>
      <c r="R161" s="13">
        <f>IF(T161=1,ROUND(1440*(AC161*AT161+AD161*AX161),0)/60,"")</f>
      </c>
      <c r="S161" s="13">
        <f>IF(T161=1,ROUND(1440*(AC161*AU161+AD161*AY161),0)/60,"")</f>
      </c>
      <c r="T161">
        <f>IF(AND(ISNUMBER(E161),ISNUMBER(F161)),IF(AND(F161&gt;E161,YEAR(E161)=2026,(F161-E161)*1440&lt;=1140),1,0),0)</f>
      </c>
      <c r="U161">
        <f>IF(T161=1,MATCH(INT(E161),'Parámetros'!$A$5:$A$7,1),"")</f>
      </c>
      <c r="V161">
        <f>IF(T161=1,INDEX('Parámetros'!$C$5:$C$7,U161)/24,"")</f>
      </c>
      <c r="W161">
        <f>IF(T161=1,ROUND((F161-E161)*1440,0),"")</f>
      </c>
      <c r="X161">
        <f>IF(T161=1,MIN(N(G161),W161),"")</f>
      </c>
      <c r="Y161">
        <f>IF(T161=1,E161+(INT(W161/2)-INT(X161/2))/1440,"")</f>
      </c>
      <c r="Z161">
        <f>IF(T161=1,Y161+X161/1440,"")</f>
      </c>
      <c r="AA161">
        <f>IF(T161=1,MIN(F161,IF(E161+V161&lt;=Y161,E161+V161,E161+V161+X161/1440)),"")</f>
      </c>
      <c r="AB161">
        <f>IF(T161=1,INT(E161)+1,"")</f>
      </c>
      <c r="AC161">
        <f>IF(T161=1,IF(OR(WEEKDAY(AB161-1)=1,COUNTIF('Festivos 2026'!$A$5:$A$40,AB161-1)&gt;0),1,0),"")</f>
      </c>
      <c r="AD161">
        <f>IF(T161=1,IF(OR(WEEKDAY(AB161)=1,COUNTIF('Festivos 2026'!$A$5:$A$40,AB161)&gt;0),1,0),"")</f>
      </c>
      <c r="AE161">
        <f>IF(T161=1,IF(Z161&lt;=AA161,1,0),"")</f>
      </c>
      <c r="AF161">
        <f>IF(T161=1,MAX(0,MIN(AA161,AB161)-E161),"")</f>
      </c>
      <c r="AG161">
        <f>IF(T161=1,MAX(0,MIN(MIN(AA161,AB161),(AB161-1)+6/24)-E161)+MAX(0,MIN(AA161,AB161)-MAX(E161,(AB161-1)+19/24)),"")</f>
      </c>
      <c r="AH161">
        <f>IF(T161=1,MAX(0,AA161-MAX(E161,AB161)),"")</f>
      </c>
      <c r="AI161">
        <f>IF(T161=1,MAX(0,MIN(AA161,AB161+6/24)-MAX(E161,AB161))+MAX(0,AA161-MAX(MAX(E161,AB161),AB161+19/24)),"")</f>
      </c>
      <c r="AJ161">
        <f>IF(T161=1,MAX(0,MIN(F161,AB161)-AA161),"")</f>
      </c>
      <c r="AK161">
        <f>IF(T161=1,MAX(0,MIN(MIN(F161,AB161),(AB161-1)+6/24)-AA161)+MAX(0,MIN(F161,AB161)-MAX(AA161,(AB161-1)+19/24)),"")</f>
      </c>
      <c r="AL161">
        <f>IF(T161=1,MAX(0,F161-MAX(AA161,AB161)),"")</f>
      </c>
      <c r="AM161">
        <f>IF(T161=1,MAX(0,MIN(F161,AB161+6/24)-MAX(AA161,AB161))+MAX(0,F161-MAX(MAX(AA161,AB161),AB161+19/24)),"")</f>
      </c>
      <c r="AN161">
        <f>IF(T161=1,MAX(0,MIN(Z161,AB161)-Y161),"")</f>
      </c>
      <c r="AO161">
        <f>IF(T161=1,MAX(0,MIN(MIN(Z161,AB161),(AB161-1)+6/24)-Y161)+MAX(0,MIN(Z161,AB161)-MAX(Y161,(AB161-1)+19/24)),"")</f>
      </c>
      <c r="AP161">
        <f>IF(T161=1,MAX(0,Z161-MAX(Y161,AB161)),"")</f>
      </c>
      <c r="AQ161">
        <f>IF(T161=1,MAX(0,MIN(Z161,AB161+6/24)-MAX(Y161,AB161))+MAX(0,Z161-MAX(MAX(Y161,AB161),AB161+19/24)),"")</f>
      </c>
      <c r="AR161">
        <f>IF(T161=1,(AF161-AG161)-AE161*(AN161-AO161),"")</f>
      </c>
      <c r="AS161">
        <f>IF(T161=1,AG161-AE161*AO161,"")</f>
      </c>
      <c r="AT161">
        <f>IF(T161=1,(AJ161-AK161)-(1-AE161)*(AN161-AO161),"")</f>
      </c>
      <c r="AU161">
        <f>IF(T161=1,AK161-(1-AE161)*AO161,"")</f>
      </c>
      <c r="AV161">
        <f>IF(T161=1,(AH161-AI161)-AE161*(AP161-AQ161),"")</f>
      </c>
      <c r="AW161">
        <f>IF(T161=1,AI161-AE161*AQ161,"")</f>
      </c>
      <c r="AX161">
        <f>IF(T161=1,(AL161-AM161)-(1-AE161)*(AP161-AQ161),"")</f>
      </c>
      <c r="AY161">
        <f>IF(T161=1,AM161-(1-AE161)*AQ161,"")</f>
      </c>
    </row>
    <row r="162" spans="1:51" x14ac:dyDescent="0.25">
      <c r="A162" s="15"/>
      <c r="B162" s="15"/>
      <c r="C162" s="16"/>
      <c r="D162" s="11">
        <f>IF(J162="","",J162*(K162*INDEX('Parámetros'!$E$5:$E$7,U162)+L162*INDEX('Parámetros'!$F$5:$F$7,U162)+M162*INDEX('Parámetros'!$G$5:$G$7,U162)+N162*INDEX('Parámetros'!$H$5:$H$7,U162)+O162*INDEX('Parámetros'!$I$5:$I$7,U162)+P162*INDEX('Parámetros'!$J$5:$J$7,U162)+Q162*INDEX('Parámetros'!$K$5:$K$7,U162)+R162*INDEX('Parámetros'!$L$5:$L$7,U162)+S162*INDEX('Parámetros'!$M$5:$M$7,U162)))</f>
      </c>
      <c r="E162" s="17"/>
      <c r="F162" s="17"/>
      <c r="G162" s="15"/>
      <c r="H162" s="15"/>
      <c r="I162" s="13">
        <f>IF(AND(E162="",F162=""),"",IF(T162=1,(W162-X162)/60,"Revisa entrada y salida"))</f>
      </c>
      <c r="J162" s="14">
        <f>IF(OR(T162&lt;&gt;1,C162=""),"",C162/INDEX('Parámetros'!$D$5:$D$7,U162))</f>
      </c>
      <c r="K162" s="13">
        <f>IF(T162=1,ROUND(1440*((1-AC162)*AT162+(1-AD162)*AX162),0)/60,"")</f>
      </c>
      <c r="L162" s="13">
        <f>IF(T162=1,ROUND(1440*((1-AC162)*AU162+(1-AD162)*AY162),0)/60,"")</f>
      </c>
      <c r="M162" s="13">
        <f>IF(T162=1,ROUND(1440*((1-AC162)*AS162+(1-AD162)*AW162),0)/60,"")</f>
      </c>
      <c r="N162" s="13">
        <f>IF(T162=1,ROUND(1440*(IF(OR(H162="Sí",H162="Si",AC162=0),AC162*AR162+AD162*AV162,0)),0)/60,"")</f>
      </c>
      <c r="O162" s="13">
        <f>IF(T162=1,ROUND(1440*(IF(OR(H162="Sí",H162="Si",AC162=0),0,AC162*AR162+AD162*AV162)),0)/60,"")</f>
      </c>
      <c r="P162" s="13">
        <f>IF(T162=1,ROUND(1440*(IF(OR(H162="Sí",H162="Si",AC162=0),AC162*AS162+AD162*AW162,0)),0)/60,"")</f>
      </c>
      <c r="Q162" s="13">
        <f>IF(T162=1,ROUND(1440*(IF(OR(H162="Sí",H162="Si",AC162=0),0,AC162*AS162+AD162*AW162)),0)/60,"")</f>
      </c>
      <c r="R162" s="13">
        <f>IF(T162=1,ROUND(1440*(AC162*AT162+AD162*AX162),0)/60,"")</f>
      </c>
      <c r="S162" s="13">
        <f>IF(T162=1,ROUND(1440*(AC162*AU162+AD162*AY162),0)/60,"")</f>
      </c>
      <c r="T162">
        <f>IF(AND(ISNUMBER(E162),ISNUMBER(F162)),IF(AND(F162&gt;E162,YEAR(E162)=2026,(F162-E162)*1440&lt;=1140),1,0),0)</f>
      </c>
      <c r="U162">
        <f>IF(T162=1,MATCH(INT(E162),'Parámetros'!$A$5:$A$7,1),"")</f>
      </c>
      <c r="V162">
        <f>IF(T162=1,INDEX('Parámetros'!$C$5:$C$7,U162)/24,"")</f>
      </c>
      <c r="W162">
        <f>IF(T162=1,ROUND((F162-E162)*1440,0),"")</f>
      </c>
      <c r="X162">
        <f>IF(T162=1,MIN(N(G162),W162),"")</f>
      </c>
      <c r="Y162">
        <f>IF(T162=1,E162+(INT(W162/2)-INT(X162/2))/1440,"")</f>
      </c>
      <c r="Z162">
        <f>IF(T162=1,Y162+X162/1440,"")</f>
      </c>
      <c r="AA162">
        <f>IF(T162=1,MIN(F162,IF(E162+V162&lt;=Y162,E162+V162,E162+V162+X162/1440)),"")</f>
      </c>
      <c r="AB162">
        <f>IF(T162=1,INT(E162)+1,"")</f>
      </c>
      <c r="AC162">
        <f>IF(T162=1,IF(OR(WEEKDAY(AB162-1)=1,COUNTIF('Festivos 2026'!$A$5:$A$40,AB162-1)&gt;0),1,0),"")</f>
      </c>
      <c r="AD162">
        <f>IF(T162=1,IF(OR(WEEKDAY(AB162)=1,COUNTIF('Festivos 2026'!$A$5:$A$40,AB162)&gt;0),1,0),"")</f>
      </c>
      <c r="AE162">
        <f>IF(T162=1,IF(Z162&lt;=AA162,1,0),"")</f>
      </c>
      <c r="AF162">
        <f>IF(T162=1,MAX(0,MIN(AA162,AB162)-E162),"")</f>
      </c>
      <c r="AG162">
        <f>IF(T162=1,MAX(0,MIN(MIN(AA162,AB162),(AB162-1)+6/24)-E162)+MAX(0,MIN(AA162,AB162)-MAX(E162,(AB162-1)+19/24)),"")</f>
      </c>
      <c r="AH162">
        <f>IF(T162=1,MAX(0,AA162-MAX(E162,AB162)),"")</f>
      </c>
      <c r="AI162">
        <f>IF(T162=1,MAX(0,MIN(AA162,AB162+6/24)-MAX(E162,AB162))+MAX(0,AA162-MAX(MAX(E162,AB162),AB162+19/24)),"")</f>
      </c>
      <c r="AJ162">
        <f>IF(T162=1,MAX(0,MIN(F162,AB162)-AA162),"")</f>
      </c>
      <c r="AK162">
        <f>IF(T162=1,MAX(0,MIN(MIN(F162,AB162),(AB162-1)+6/24)-AA162)+MAX(0,MIN(F162,AB162)-MAX(AA162,(AB162-1)+19/24)),"")</f>
      </c>
      <c r="AL162">
        <f>IF(T162=1,MAX(0,F162-MAX(AA162,AB162)),"")</f>
      </c>
      <c r="AM162">
        <f>IF(T162=1,MAX(0,MIN(F162,AB162+6/24)-MAX(AA162,AB162))+MAX(0,F162-MAX(MAX(AA162,AB162),AB162+19/24)),"")</f>
      </c>
      <c r="AN162">
        <f>IF(T162=1,MAX(0,MIN(Z162,AB162)-Y162),"")</f>
      </c>
      <c r="AO162">
        <f>IF(T162=1,MAX(0,MIN(MIN(Z162,AB162),(AB162-1)+6/24)-Y162)+MAX(0,MIN(Z162,AB162)-MAX(Y162,(AB162-1)+19/24)),"")</f>
      </c>
      <c r="AP162">
        <f>IF(T162=1,MAX(0,Z162-MAX(Y162,AB162)),"")</f>
      </c>
      <c r="AQ162">
        <f>IF(T162=1,MAX(0,MIN(Z162,AB162+6/24)-MAX(Y162,AB162))+MAX(0,Z162-MAX(MAX(Y162,AB162),AB162+19/24)),"")</f>
      </c>
      <c r="AR162">
        <f>IF(T162=1,(AF162-AG162)-AE162*(AN162-AO162),"")</f>
      </c>
      <c r="AS162">
        <f>IF(T162=1,AG162-AE162*AO162,"")</f>
      </c>
      <c r="AT162">
        <f>IF(T162=1,(AJ162-AK162)-(1-AE162)*(AN162-AO162),"")</f>
      </c>
      <c r="AU162">
        <f>IF(T162=1,AK162-(1-AE162)*AO162,"")</f>
      </c>
      <c r="AV162">
        <f>IF(T162=1,(AH162-AI162)-AE162*(AP162-AQ162),"")</f>
      </c>
      <c r="AW162">
        <f>IF(T162=1,AI162-AE162*AQ162,"")</f>
      </c>
      <c r="AX162">
        <f>IF(T162=1,(AL162-AM162)-(1-AE162)*(AP162-AQ162),"")</f>
      </c>
      <c r="AY162">
        <f>IF(T162=1,AM162-(1-AE162)*AQ162,"")</f>
      </c>
    </row>
    <row r="163" spans="1:51" x14ac:dyDescent="0.25">
      <c r="A163" s="15"/>
      <c r="B163" s="15"/>
      <c r="C163" s="16"/>
      <c r="D163" s="11">
        <f>IF(J163="","",J163*(K163*INDEX('Parámetros'!$E$5:$E$7,U163)+L163*INDEX('Parámetros'!$F$5:$F$7,U163)+M163*INDEX('Parámetros'!$G$5:$G$7,U163)+N163*INDEX('Parámetros'!$H$5:$H$7,U163)+O163*INDEX('Parámetros'!$I$5:$I$7,U163)+P163*INDEX('Parámetros'!$J$5:$J$7,U163)+Q163*INDEX('Parámetros'!$K$5:$K$7,U163)+R163*INDEX('Parámetros'!$L$5:$L$7,U163)+S163*INDEX('Parámetros'!$M$5:$M$7,U163)))</f>
      </c>
      <c r="E163" s="17"/>
      <c r="F163" s="17"/>
      <c r="G163" s="15"/>
      <c r="H163" s="15"/>
      <c r="I163" s="13">
        <f>IF(AND(E163="",F163=""),"",IF(T163=1,(W163-X163)/60,"Revisa entrada y salida"))</f>
      </c>
      <c r="J163" s="14">
        <f>IF(OR(T163&lt;&gt;1,C163=""),"",C163/INDEX('Parámetros'!$D$5:$D$7,U163))</f>
      </c>
      <c r="K163" s="13">
        <f>IF(T163=1,ROUND(1440*((1-AC163)*AT163+(1-AD163)*AX163),0)/60,"")</f>
      </c>
      <c r="L163" s="13">
        <f>IF(T163=1,ROUND(1440*((1-AC163)*AU163+(1-AD163)*AY163),0)/60,"")</f>
      </c>
      <c r="M163" s="13">
        <f>IF(T163=1,ROUND(1440*((1-AC163)*AS163+(1-AD163)*AW163),0)/60,"")</f>
      </c>
      <c r="N163" s="13">
        <f>IF(T163=1,ROUND(1440*(IF(OR(H163="Sí",H163="Si",AC163=0),AC163*AR163+AD163*AV163,0)),0)/60,"")</f>
      </c>
      <c r="O163" s="13">
        <f>IF(T163=1,ROUND(1440*(IF(OR(H163="Sí",H163="Si",AC163=0),0,AC163*AR163+AD163*AV163)),0)/60,"")</f>
      </c>
      <c r="P163" s="13">
        <f>IF(T163=1,ROUND(1440*(IF(OR(H163="Sí",H163="Si",AC163=0),AC163*AS163+AD163*AW163,0)),0)/60,"")</f>
      </c>
      <c r="Q163" s="13">
        <f>IF(T163=1,ROUND(1440*(IF(OR(H163="Sí",H163="Si",AC163=0),0,AC163*AS163+AD163*AW163)),0)/60,"")</f>
      </c>
      <c r="R163" s="13">
        <f>IF(T163=1,ROUND(1440*(AC163*AT163+AD163*AX163),0)/60,"")</f>
      </c>
      <c r="S163" s="13">
        <f>IF(T163=1,ROUND(1440*(AC163*AU163+AD163*AY163),0)/60,"")</f>
      </c>
      <c r="T163">
        <f>IF(AND(ISNUMBER(E163),ISNUMBER(F163)),IF(AND(F163&gt;E163,YEAR(E163)=2026,(F163-E163)*1440&lt;=1140),1,0),0)</f>
      </c>
      <c r="U163">
        <f>IF(T163=1,MATCH(INT(E163),'Parámetros'!$A$5:$A$7,1),"")</f>
      </c>
      <c r="V163">
        <f>IF(T163=1,INDEX('Parámetros'!$C$5:$C$7,U163)/24,"")</f>
      </c>
      <c r="W163">
        <f>IF(T163=1,ROUND((F163-E163)*1440,0),"")</f>
      </c>
      <c r="X163">
        <f>IF(T163=1,MIN(N(G163),W163),"")</f>
      </c>
      <c r="Y163">
        <f>IF(T163=1,E163+(INT(W163/2)-INT(X163/2))/1440,"")</f>
      </c>
      <c r="Z163">
        <f>IF(T163=1,Y163+X163/1440,"")</f>
      </c>
      <c r="AA163">
        <f>IF(T163=1,MIN(F163,IF(E163+V163&lt;=Y163,E163+V163,E163+V163+X163/1440)),"")</f>
      </c>
      <c r="AB163">
        <f>IF(T163=1,INT(E163)+1,"")</f>
      </c>
      <c r="AC163">
        <f>IF(T163=1,IF(OR(WEEKDAY(AB163-1)=1,COUNTIF('Festivos 2026'!$A$5:$A$40,AB163-1)&gt;0),1,0),"")</f>
      </c>
      <c r="AD163">
        <f>IF(T163=1,IF(OR(WEEKDAY(AB163)=1,COUNTIF('Festivos 2026'!$A$5:$A$40,AB163)&gt;0),1,0),"")</f>
      </c>
      <c r="AE163">
        <f>IF(T163=1,IF(Z163&lt;=AA163,1,0),"")</f>
      </c>
      <c r="AF163">
        <f>IF(T163=1,MAX(0,MIN(AA163,AB163)-E163),"")</f>
      </c>
      <c r="AG163">
        <f>IF(T163=1,MAX(0,MIN(MIN(AA163,AB163),(AB163-1)+6/24)-E163)+MAX(0,MIN(AA163,AB163)-MAX(E163,(AB163-1)+19/24)),"")</f>
      </c>
      <c r="AH163">
        <f>IF(T163=1,MAX(0,AA163-MAX(E163,AB163)),"")</f>
      </c>
      <c r="AI163">
        <f>IF(T163=1,MAX(0,MIN(AA163,AB163+6/24)-MAX(E163,AB163))+MAX(0,AA163-MAX(MAX(E163,AB163),AB163+19/24)),"")</f>
      </c>
      <c r="AJ163">
        <f>IF(T163=1,MAX(0,MIN(F163,AB163)-AA163),"")</f>
      </c>
      <c r="AK163">
        <f>IF(T163=1,MAX(0,MIN(MIN(F163,AB163),(AB163-1)+6/24)-AA163)+MAX(0,MIN(F163,AB163)-MAX(AA163,(AB163-1)+19/24)),"")</f>
      </c>
      <c r="AL163">
        <f>IF(T163=1,MAX(0,F163-MAX(AA163,AB163)),"")</f>
      </c>
      <c r="AM163">
        <f>IF(T163=1,MAX(0,MIN(F163,AB163+6/24)-MAX(AA163,AB163))+MAX(0,F163-MAX(MAX(AA163,AB163),AB163+19/24)),"")</f>
      </c>
      <c r="AN163">
        <f>IF(T163=1,MAX(0,MIN(Z163,AB163)-Y163),"")</f>
      </c>
      <c r="AO163">
        <f>IF(T163=1,MAX(0,MIN(MIN(Z163,AB163),(AB163-1)+6/24)-Y163)+MAX(0,MIN(Z163,AB163)-MAX(Y163,(AB163-1)+19/24)),"")</f>
      </c>
      <c r="AP163">
        <f>IF(T163=1,MAX(0,Z163-MAX(Y163,AB163)),"")</f>
      </c>
      <c r="AQ163">
        <f>IF(T163=1,MAX(0,MIN(Z163,AB163+6/24)-MAX(Y163,AB163))+MAX(0,Z163-MAX(MAX(Y163,AB163),AB163+19/24)),"")</f>
      </c>
      <c r="AR163">
        <f>IF(T163=1,(AF163-AG163)-AE163*(AN163-AO163),"")</f>
      </c>
      <c r="AS163">
        <f>IF(T163=1,AG163-AE163*AO163,"")</f>
      </c>
      <c r="AT163">
        <f>IF(T163=1,(AJ163-AK163)-(1-AE163)*(AN163-AO163),"")</f>
      </c>
      <c r="AU163">
        <f>IF(T163=1,AK163-(1-AE163)*AO163,"")</f>
      </c>
      <c r="AV163">
        <f>IF(T163=1,(AH163-AI163)-AE163*(AP163-AQ163),"")</f>
      </c>
      <c r="AW163">
        <f>IF(T163=1,AI163-AE163*AQ163,"")</f>
      </c>
      <c r="AX163">
        <f>IF(T163=1,(AL163-AM163)-(1-AE163)*(AP163-AQ163),"")</f>
      </c>
      <c r="AY163">
        <f>IF(T163=1,AM163-(1-AE163)*AQ163,"")</f>
      </c>
    </row>
    <row r="164" spans="1:51" x14ac:dyDescent="0.25">
      <c r="A164" s="15"/>
      <c r="B164" s="15"/>
      <c r="C164" s="16"/>
      <c r="D164" s="11">
        <f>IF(J164="","",J164*(K164*INDEX('Parámetros'!$E$5:$E$7,U164)+L164*INDEX('Parámetros'!$F$5:$F$7,U164)+M164*INDEX('Parámetros'!$G$5:$G$7,U164)+N164*INDEX('Parámetros'!$H$5:$H$7,U164)+O164*INDEX('Parámetros'!$I$5:$I$7,U164)+P164*INDEX('Parámetros'!$J$5:$J$7,U164)+Q164*INDEX('Parámetros'!$K$5:$K$7,U164)+R164*INDEX('Parámetros'!$L$5:$L$7,U164)+S164*INDEX('Parámetros'!$M$5:$M$7,U164)))</f>
      </c>
      <c r="E164" s="17"/>
      <c r="F164" s="17"/>
      <c r="G164" s="15"/>
      <c r="H164" s="15"/>
      <c r="I164" s="13">
        <f>IF(AND(E164="",F164=""),"",IF(T164=1,(W164-X164)/60,"Revisa entrada y salida"))</f>
      </c>
      <c r="J164" s="14">
        <f>IF(OR(T164&lt;&gt;1,C164=""),"",C164/INDEX('Parámetros'!$D$5:$D$7,U164))</f>
      </c>
      <c r="K164" s="13">
        <f>IF(T164=1,ROUND(1440*((1-AC164)*AT164+(1-AD164)*AX164),0)/60,"")</f>
      </c>
      <c r="L164" s="13">
        <f>IF(T164=1,ROUND(1440*((1-AC164)*AU164+(1-AD164)*AY164),0)/60,"")</f>
      </c>
      <c r="M164" s="13">
        <f>IF(T164=1,ROUND(1440*((1-AC164)*AS164+(1-AD164)*AW164),0)/60,"")</f>
      </c>
      <c r="N164" s="13">
        <f>IF(T164=1,ROUND(1440*(IF(OR(H164="Sí",H164="Si",AC164=0),AC164*AR164+AD164*AV164,0)),0)/60,"")</f>
      </c>
      <c r="O164" s="13">
        <f>IF(T164=1,ROUND(1440*(IF(OR(H164="Sí",H164="Si",AC164=0),0,AC164*AR164+AD164*AV164)),0)/60,"")</f>
      </c>
      <c r="P164" s="13">
        <f>IF(T164=1,ROUND(1440*(IF(OR(H164="Sí",H164="Si",AC164=0),AC164*AS164+AD164*AW164,0)),0)/60,"")</f>
      </c>
      <c r="Q164" s="13">
        <f>IF(T164=1,ROUND(1440*(IF(OR(H164="Sí",H164="Si",AC164=0),0,AC164*AS164+AD164*AW164)),0)/60,"")</f>
      </c>
      <c r="R164" s="13">
        <f>IF(T164=1,ROUND(1440*(AC164*AT164+AD164*AX164),0)/60,"")</f>
      </c>
      <c r="S164" s="13">
        <f>IF(T164=1,ROUND(1440*(AC164*AU164+AD164*AY164),0)/60,"")</f>
      </c>
      <c r="T164">
        <f>IF(AND(ISNUMBER(E164),ISNUMBER(F164)),IF(AND(F164&gt;E164,YEAR(E164)=2026,(F164-E164)*1440&lt;=1140),1,0),0)</f>
      </c>
      <c r="U164">
        <f>IF(T164=1,MATCH(INT(E164),'Parámetros'!$A$5:$A$7,1),"")</f>
      </c>
      <c r="V164">
        <f>IF(T164=1,INDEX('Parámetros'!$C$5:$C$7,U164)/24,"")</f>
      </c>
      <c r="W164">
        <f>IF(T164=1,ROUND((F164-E164)*1440,0),"")</f>
      </c>
      <c r="X164">
        <f>IF(T164=1,MIN(N(G164),W164),"")</f>
      </c>
      <c r="Y164">
        <f>IF(T164=1,E164+(INT(W164/2)-INT(X164/2))/1440,"")</f>
      </c>
      <c r="Z164">
        <f>IF(T164=1,Y164+X164/1440,"")</f>
      </c>
      <c r="AA164">
        <f>IF(T164=1,MIN(F164,IF(E164+V164&lt;=Y164,E164+V164,E164+V164+X164/1440)),"")</f>
      </c>
      <c r="AB164">
        <f>IF(T164=1,INT(E164)+1,"")</f>
      </c>
      <c r="AC164">
        <f>IF(T164=1,IF(OR(WEEKDAY(AB164-1)=1,COUNTIF('Festivos 2026'!$A$5:$A$40,AB164-1)&gt;0),1,0),"")</f>
      </c>
      <c r="AD164">
        <f>IF(T164=1,IF(OR(WEEKDAY(AB164)=1,COUNTIF('Festivos 2026'!$A$5:$A$40,AB164)&gt;0),1,0),"")</f>
      </c>
      <c r="AE164">
        <f>IF(T164=1,IF(Z164&lt;=AA164,1,0),"")</f>
      </c>
      <c r="AF164">
        <f>IF(T164=1,MAX(0,MIN(AA164,AB164)-E164),"")</f>
      </c>
      <c r="AG164">
        <f>IF(T164=1,MAX(0,MIN(MIN(AA164,AB164),(AB164-1)+6/24)-E164)+MAX(0,MIN(AA164,AB164)-MAX(E164,(AB164-1)+19/24)),"")</f>
      </c>
      <c r="AH164">
        <f>IF(T164=1,MAX(0,AA164-MAX(E164,AB164)),"")</f>
      </c>
      <c r="AI164">
        <f>IF(T164=1,MAX(0,MIN(AA164,AB164+6/24)-MAX(E164,AB164))+MAX(0,AA164-MAX(MAX(E164,AB164),AB164+19/24)),"")</f>
      </c>
      <c r="AJ164">
        <f>IF(T164=1,MAX(0,MIN(F164,AB164)-AA164),"")</f>
      </c>
      <c r="AK164">
        <f>IF(T164=1,MAX(0,MIN(MIN(F164,AB164),(AB164-1)+6/24)-AA164)+MAX(0,MIN(F164,AB164)-MAX(AA164,(AB164-1)+19/24)),"")</f>
      </c>
      <c r="AL164">
        <f>IF(T164=1,MAX(0,F164-MAX(AA164,AB164)),"")</f>
      </c>
      <c r="AM164">
        <f>IF(T164=1,MAX(0,MIN(F164,AB164+6/24)-MAX(AA164,AB164))+MAX(0,F164-MAX(MAX(AA164,AB164),AB164+19/24)),"")</f>
      </c>
      <c r="AN164">
        <f>IF(T164=1,MAX(0,MIN(Z164,AB164)-Y164),"")</f>
      </c>
      <c r="AO164">
        <f>IF(T164=1,MAX(0,MIN(MIN(Z164,AB164),(AB164-1)+6/24)-Y164)+MAX(0,MIN(Z164,AB164)-MAX(Y164,(AB164-1)+19/24)),"")</f>
      </c>
      <c r="AP164">
        <f>IF(T164=1,MAX(0,Z164-MAX(Y164,AB164)),"")</f>
      </c>
      <c r="AQ164">
        <f>IF(T164=1,MAX(0,MIN(Z164,AB164+6/24)-MAX(Y164,AB164))+MAX(0,Z164-MAX(MAX(Y164,AB164),AB164+19/24)),"")</f>
      </c>
      <c r="AR164">
        <f>IF(T164=1,(AF164-AG164)-AE164*(AN164-AO164),"")</f>
      </c>
      <c r="AS164">
        <f>IF(T164=1,AG164-AE164*AO164,"")</f>
      </c>
      <c r="AT164">
        <f>IF(T164=1,(AJ164-AK164)-(1-AE164)*(AN164-AO164),"")</f>
      </c>
      <c r="AU164">
        <f>IF(T164=1,AK164-(1-AE164)*AO164,"")</f>
      </c>
      <c r="AV164">
        <f>IF(T164=1,(AH164-AI164)-AE164*(AP164-AQ164),"")</f>
      </c>
      <c r="AW164">
        <f>IF(T164=1,AI164-AE164*AQ164,"")</f>
      </c>
      <c r="AX164">
        <f>IF(T164=1,(AL164-AM164)-(1-AE164)*(AP164-AQ164),"")</f>
      </c>
      <c r="AY164">
        <f>IF(T164=1,AM164-(1-AE164)*AQ164,"")</f>
      </c>
    </row>
    <row r="165" spans="1:51" x14ac:dyDescent="0.25">
      <c r="A165" s="15"/>
      <c r="B165" s="15"/>
      <c r="C165" s="16"/>
      <c r="D165" s="11">
        <f>IF(J165="","",J165*(K165*INDEX('Parámetros'!$E$5:$E$7,U165)+L165*INDEX('Parámetros'!$F$5:$F$7,U165)+M165*INDEX('Parámetros'!$G$5:$G$7,U165)+N165*INDEX('Parámetros'!$H$5:$H$7,U165)+O165*INDEX('Parámetros'!$I$5:$I$7,U165)+P165*INDEX('Parámetros'!$J$5:$J$7,U165)+Q165*INDEX('Parámetros'!$K$5:$K$7,U165)+R165*INDEX('Parámetros'!$L$5:$L$7,U165)+S165*INDEX('Parámetros'!$M$5:$M$7,U165)))</f>
      </c>
      <c r="E165" s="17"/>
      <c r="F165" s="17"/>
      <c r="G165" s="15"/>
      <c r="H165" s="15"/>
      <c r="I165" s="13">
        <f>IF(AND(E165="",F165=""),"",IF(T165=1,(W165-X165)/60,"Revisa entrada y salida"))</f>
      </c>
      <c r="J165" s="14">
        <f>IF(OR(T165&lt;&gt;1,C165=""),"",C165/INDEX('Parámetros'!$D$5:$D$7,U165))</f>
      </c>
      <c r="K165" s="13">
        <f>IF(T165=1,ROUND(1440*((1-AC165)*AT165+(1-AD165)*AX165),0)/60,"")</f>
      </c>
      <c r="L165" s="13">
        <f>IF(T165=1,ROUND(1440*((1-AC165)*AU165+(1-AD165)*AY165),0)/60,"")</f>
      </c>
      <c r="M165" s="13">
        <f>IF(T165=1,ROUND(1440*((1-AC165)*AS165+(1-AD165)*AW165),0)/60,"")</f>
      </c>
      <c r="N165" s="13">
        <f>IF(T165=1,ROUND(1440*(IF(OR(H165="Sí",H165="Si",AC165=0),AC165*AR165+AD165*AV165,0)),0)/60,"")</f>
      </c>
      <c r="O165" s="13">
        <f>IF(T165=1,ROUND(1440*(IF(OR(H165="Sí",H165="Si",AC165=0),0,AC165*AR165+AD165*AV165)),0)/60,"")</f>
      </c>
      <c r="P165" s="13">
        <f>IF(T165=1,ROUND(1440*(IF(OR(H165="Sí",H165="Si",AC165=0),AC165*AS165+AD165*AW165,0)),0)/60,"")</f>
      </c>
      <c r="Q165" s="13">
        <f>IF(T165=1,ROUND(1440*(IF(OR(H165="Sí",H165="Si",AC165=0),0,AC165*AS165+AD165*AW165)),0)/60,"")</f>
      </c>
      <c r="R165" s="13">
        <f>IF(T165=1,ROUND(1440*(AC165*AT165+AD165*AX165),0)/60,"")</f>
      </c>
      <c r="S165" s="13">
        <f>IF(T165=1,ROUND(1440*(AC165*AU165+AD165*AY165),0)/60,"")</f>
      </c>
      <c r="T165">
        <f>IF(AND(ISNUMBER(E165),ISNUMBER(F165)),IF(AND(F165&gt;E165,YEAR(E165)=2026,(F165-E165)*1440&lt;=1140),1,0),0)</f>
      </c>
      <c r="U165">
        <f>IF(T165=1,MATCH(INT(E165),'Parámetros'!$A$5:$A$7,1),"")</f>
      </c>
      <c r="V165">
        <f>IF(T165=1,INDEX('Parámetros'!$C$5:$C$7,U165)/24,"")</f>
      </c>
      <c r="W165">
        <f>IF(T165=1,ROUND((F165-E165)*1440,0),"")</f>
      </c>
      <c r="X165">
        <f>IF(T165=1,MIN(N(G165),W165),"")</f>
      </c>
      <c r="Y165">
        <f>IF(T165=1,E165+(INT(W165/2)-INT(X165/2))/1440,"")</f>
      </c>
      <c r="Z165">
        <f>IF(T165=1,Y165+X165/1440,"")</f>
      </c>
      <c r="AA165">
        <f>IF(T165=1,MIN(F165,IF(E165+V165&lt;=Y165,E165+V165,E165+V165+X165/1440)),"")</f>
      </c>
      <c r="AB165">
        <f>IF(T165=1,INT(E165)+1,"")</f>
      </c>
      <c r="AC165">
        <f>IF(T165=1,IF(OR(WEEKDAY(AB165-1)=1,COUNTIF('Festivos 2026'!$A$5:$A$40,AB165-1)&gt;0),1,0),"")</f>
      </c>
      <c r="AD165">
        <f>IF(T165=1,IF(OR(WEEKDAY(AB165)=1,COUNTIF('Festivos 2026'!$A$5:$A$40,AB165)&gt;0),1,0),"")</f>
      </c>
      <c r="AE165">
        <f>IF(T165=1,IF(Z165&lt;=AA165,1,0),"")</f>
      </c>
      <c r="AF165">
        <f>IF(T165=1,MAX(0,MIN(AA165,AB165)-E165),"")</f>
      </c>
      <c r="AG165">
        <f>IF(T165=1,MAX(0,MIN(MIN(AA165,AB165),(AB165-1)+6/24)-E165)+MAX(0,MIN(AA165,AB165)-MAX(E165,(AB165-1)+19/24)),"")</f>
      </c>
      <c r="AH165">
        <f>IF(T165=1,MAX(0,AA165-MAX(E165,AB165)),"")</f>
      </c>
      <c r="AI165">
        <f>IF(T165=1,MAX(0,MIN(AA165,AB165+6/24)-MAX(E165,AB165))+MAX(0,AA165-MAX(MAX(E165,AB165),AB165+19/24)),"")</f>
      </c>
      <c r="AJ165">
        <f>IF(T165=1,MAX(0,MIN(F165,AB165)-AA165),"")</f>
      </c>
      <c r="AK165">
        <f>IF(T165=1,MAX(0,MIN(MIN(F165,AB165),(AB165-1)+6/24)-AA165)+MAX(0,MIN(F165,AB165)-MAX(AA165,(AB165-1)+19/24)),"")</f>
      </c>
      <c r="AL165">
        <f>IF(T165=1,MAX(0,F165-MAX(AA165,AB165)),"")</f>
      </c>
      <c r="AM165">
        <f>IF(T165=1,MAX(0,MIN(F165,AB165+6/24)-MAX(AA165,AB165))+MAX(0,F165-MAX(MAX(AA165,AB165),AB165+19/24)),"")</f>
      </c>
      <c r="AN165">
        <f>IF(T165=1,MAX(0,MIN(Z165,AB165)-Y165),"")</f>
      </c>
      <c r="AO165">
        <f>IF(T165=1,MAX(0,MIN(MIN(Z165,AB165),(AB165-1)+6/24)-Y165)+MAX(0,MIN(Z165,AB165)-MAX(Y165,(AB165-1)+19/24)),"")</f>
      </c>
      <c r="AP165">
        <f>IF(T165=1,MAX(0,Z165-MAX(Y165,AB165)),"")</f>
      </c>
      <c r="AQ165">
        <f>IF(T165=1,MAX(0,MIN(Z165,AB165+6/24)-MAX(Y165,AB165))+MAX(0,Z165-MAX(MAX(Y165,AB165),AB165+19/24)),"")</f>
      </c>
      <c r="AR165">
        <f>IF(T165=1,(AF165-AG165)-AE165*(AN165-AO165),"")</f>
      </c>
      <c r="AS165">
        <f>IF(T165=1,AG165-AE165*AO165,"")</f>
      </c>
      <c r="AT165">
        <f>IF(T165=1,(AJ165-AK165)-(1-AE165)*(AN165-AO165),"")</f>
      </c>
      <c r="AU165">
        <f>IF(T165=1,AK165-(1-AE165)*AO165,"")</f>
      </c>
      <c r="AV165">
        <f>IF(T165=1,(AH165-AI165)-AE165*(AP165-AQ165),"")</f>
      </c>
      <c r="AW165">
        <f>IF(T165=1,AI165-AE165*AQ165,"")</f>
      </c>
      <c r="AX165">
        <f>IF(T165=1,(AL165-AM165)-(1-AE165)*(AP165-AQ165),"")</f>
      </c>
      <c r="AY165">
        <f>IF(T165=1,AM165-(1-AE165)*AQ165,"")</f>
      </c>
    </row>
    <row r="166" spans="1:51" x14ac:dyDescent="0.25">
      <c r="A166" s="15"/>
      <c r="B166" s="15"/>
      <c r="C166" s="16"/>
      <c r="D166" s="11">
        <f>IF(J166="","",J166*(K166*INDEX('Parámetros'!$E$5:$E$7,U166)+L166*INDEX('Parámetros'!$F$5:$F$7,U166)+M166*INDEX('Parámetros'!$G$5:$G$7,U166)+N166*INDEX('Parámetros'!$H$5:$H$7,U166)+O166*INDEX('Parámetros'!$I$5:$I$7,U166)+P166*INDEX('Parámetros'!$J$5:$J$7,U166)+Q166*INDEX('Parámetros'!$K$5:$K$7,U166)+R166*INDEX('Parámetros'!$L$5:$L$7,U166)+S166*INDEX('Parámetros'!$M$5:$M$7,U166)))</f>
      </c>
      <c r="E166" s="17"/>
      <c r="F166" s="17"/>
      <c r="G166" s="15"/>
      <c r="H166" s="15"/>
      <c r="I166" s="13">
        <f>IF(AND(E166="",F166=""),"",IF(T166=1,(W166-X166)/60,"Revisa entrada y salida"))</f>
      </c>
      <c r="J166" s="14">
        <f>IF(OR(T166&lt;&gt;1,C166=""),"",C166/INDEX('Parámetros'!$D$5:$D$7,U166))</f>
      </c>
      <c r="K166" s="13">
        <f>IF(T166=1,ROUND(1440*((1-AC166)*AT166+(1-AD166)*AX166),0)/60,"")</f>
      </c>
      <c r="L166" s="13">
        <f>IF(T166=1,ROUND(1440*((1-AC166)*AU166+(1-AD166)*AY166),0)/60,"")</f>
      </c>
      <c r="M166" s="13">
        <f>IF(T166=1,ROUND(1440*((1-AC166)*AS166+(1-AD166)*AW166),0)/60,"")</f>
      </c>
      <c r="N166" s="13">
        <f>IF(T166=1,ROUND(1440*(IF(OR(H166="Sí",H166="Si",AC166=0),AC166*AR166+AD166*AV166,0)),0)/60,"")</f>
      </c>
      <c r="O166" s="13">
        <f>IF(T166=1,ROUND(1440*(IF(OR(H166="Sí",H166="Si",AC166=0),0,AC166*AR166+AD166*AV166)),0)/60,"")</f>
      </c>
      <c r="P166" s="13">
        <f>IF(T166=1,ROUND(1440*(IF(OR(H166="Sí",H166="Si",AC166=0),AC166*AS166+AD166*AW166,0)),0)/60,"")</f>
      </c>
      <c r="Q166" s="13">
        <f>IF(T166=1,ROUND(1440*(IF(OR(H166="Sí",H166="Si",AC166=0),0,AC166*AS166+AD166*AW166)),0)/60,"")</f>
      </c>
      <c r="R166" s="13">
        <f>IF(T166=1,ROUND(1440*(AC166*AT166+AD166*AX166),0)/60,"")</f>
      </c>
      <c r="S166" s="13">
        <f>IF(T166=1,ROUND(1440*(AC166*AU166+AD166*AY166),0)/60,"")</f>
      </c>
      <c r="T166">
        <f>IF(AND(ISNUMBER(E166),ISNUMBER(F166)),IF(AND(F166&gt;E166,YEAR(E166)=2026,(F166-E166)*1440&lt;=1140),1,0),0)</f>
      </c>
      <c r="U166">
        <f>IF(T166=1,MATCH(INT(E166),'Parámetros'!$A$5:$A$7,1),"")</f>
      </c>
      <c r="V166">
        <f>IF(T166=1,INDEX('Parámetros'!$C$5:$C$7,U166)/24,"")</f>
      </c>
      <c r="W166">
        <f>IF(T166=1,ROUND((F166-E166)*1440,0),"")</f>
      </c>
      <c r="X166">
        <f>IF(T166=1,MIN(N(G166),W166),"")</f>
      </c>
      <c r="Y166">
        <f>IF(T166=1,E166+(INT(W166/2)-INT(X166/2))/1440,"")</f>
      </c>
      <c r="Z166">
        <f>IF(T166=1,Y166+X166/1440,"")</f>
      </c>
      <c r="AA166">
        <f>IF(T166=1,MIN(F166,IF(E166+V166&lt;=Y166,E166+V166,E166+V166+X166/1440)),"")</f>
      </c>
      <c r="AB166">
        <f>IF(T166=1,INT(E166)+1,"")</f>
      </c>
      <c r="AC166">
        <f>IF(T166=1,IF(OR(WEEKDAY(AB166-1)=1,COUNTIF('Festivos 2026'!$A$5:$A$40,AB166-1)&gt;0),1,0),"")</f>
      </c>
      <c r="AD166">
        <f>IF(T166=1,IF(OR(WEEKDAY(AB166)=1,COUNTIF('Festivos 2026'!$A$5:$A$40,AB166)&gt;0),1,0),"")</f>
      </c>
      <c r="AE166">
        <f>IF(T166=1,IF(Z166&lt;=AA166,1,0),"")</f>
      </c>
      <c r="AF166">
        <f>IF(T166=1,MAX(0,MIN(AA166,AB166)-E166),"")</f>
      </c>
      <c r="AG166">
        <f>IF(T166=1,MAX(0,MIN(MIN(AA166,AB166),(AB166-1)+6/24)-E166)+MAX(0,MIN(AA166,AB166)-MAX(E166,(AB166-1)+19/24)),"")</f>
      </c>
      <c r="AH166">
        <f>IF(T166=1,MAX(0,AA166-MAX(E166,AB166)),"")</f>
      </c>
      <c r="AI166">
        <f>IF(T166=1,MAX(0,MIN(AA166,AB166+6/24)-MAX(E166,AB166))+MAX(0,AA166-MAX(MAX(E166,AB166),AB166+19/24)),"")</f>
      </c>
      <c r="AJ166">
        <f>IF(T166=1,MAX(0,MIN(F166,AB166)-AA166),"")</f>
      </c>
      <c r="AK166">
        <f>IF(T166=1,MAX(0,MIN(MIN(F166,AB166),(AB166-1)+6/24)-AA166)+MAX(0,MIN(F166,AB166)-MAX(AA166,(AB166-1)+19/24)),"")</f>
      </c>
      <c r="AL166">
        <f>IF(T166=1,MAX(0,F166-MAX(AA166,AB166)),"")</f>
      </c>
      <c r="AM166">
        <f>IF(T166=1,MAX(0,MIN(F166,AB166+6/24)-MAX(AA166,AB166))+MAX(0,F166-MAX(MAX(AA166,AB166),AB166+19/24)),"")</f>
      </c>
      <c r="AN166">
        <f>IF(T166=1,MAX(0,MIN(Z166,AB166)-Y166),"")</f>
      </c>
      <c r="AO166">
        <f>IF(T166=1,MAX(0,MIN(MIN(Z166,AB166),(AB166-1)+6/24)-Y166)+MAX(0,MIN(Z166,AB166)-MAX(Y166,(AB166-1)+19/24)),"")</f>
      </c>
      <c r="AP166">
        <f>IF(T166=1,MAX(0,Z166-MAX(Y166,AB166)),"")</f>
      </c>
      <c r="AQ166">
        <f>IF(T166=1,MAX(0,MIN(Z166,AB166+6/24)-MAX(Y166,AB166))+MAX(0,Z166-MAX(MAX(Y166,AB166),AB166+19/24)),"")</f>
      </c>
      <c r="AR166">
        <f>IF(T166=1,(AF166-AG166)-AE166*(AN166-AO166),"")</f>
      </c>
      <c r="AS166">
        <f>IF(T166=1,AG166-AE166*AO166,"")</f>
      </c>
      <c r="AT166">
        <f>IF(T166=1,(AJ166-AK166)-(1-AE166)*(AN166-AO166),"")</f>
      </c>
      <c r="AU166">
        <f>IF(T166=1,AK166-(1-AE166)*AO166,"")</f>
      </c>
      <c r="AV166">
        <f>IF(T166=1,(AH166-AI166)-AE166*(AP166-AQ166),"")</f>
      </c>
      <c r="AW166">
        <f>IF(T166=1,AI166-AE166*AQ166,"")</f>
      </c>
      <c r="AX166">
        <f>IF(T166=1,(AL166-AM166)-(1-AE166)*(AP166-AQ166),"")</f>
      </c>
      <c r="AY166">
        <f>IF(T166=1,AM166-(1-AE166)*AQ166,"")</f>
      </c>
    </row>
    <row r="167" spans="1:51" x14ac:dyDescent="0.25">
      <c r="A167" s="15"/>
      <c r="B167" s="15"/>
      <c r="C167" s="16"/>
      <c r="D167" s="11">
        <f>IF(J167="","",J167*(K167*INDEX('Parámetros'!$E$5:$E$7,U167)+L167*INDEX('Parámetros'!$F$5:$F$7,U167)+M167*INDEX('Parámetros'!$G$5:$G$7,U167)+N167*INDEX('Parámetros'!$H$5:$H$7,U167)+O167*INDEX('Parámetros'!$I$5:$I$7,U167)+P167*INDEX('Parámetros'!$J$5:$J$7,U167)+Q167*INDEX('Parámetros'!$K$5:$K$7,U167)+R167*INDEX('Parámetros'!$L$5:$L$7,U167)+S167*INDEX('Parámetros'!$M$5:$M$7,U167)))</f>
      </c>
      <c r="E167" s="17"/>
      <c r="F167" s="17"/>
      <c r="G167" s="15"/>
      <c r="H167" s="15"/>
      <c r="I167" s="13">
        <f>IF(AND(E167="",F167=""),"",IF(T167=1,(W167-X167)/60,"Revisa entrada y salida"))</f>
      </c>
      <c r="J167" s="14">
        <f>IF(OR(T167&lt;&gt;1,C167=""),"",C167/INDEX('Parámetros'!$D$5:$D$7,U167))</f>
      </c>
      <c r="K167" s="13">
        <f>IF(T167=1,ROUND(1440*((1-AC167)*AT167+(1-AD167)*AX167),0)/60,"")</f>
      </c>
      <c r="L167" s="13">
        <f>IF(T167=1,ROUND(1440*((1-AC167)*AU167+(1-AD167)*AY167),0)/60,"")</f>
      </c>
      <c r="M167" s="13">
        <f>IF(T167=1,ROUND(1440*((1-AC167)*AS167+(1-AD167)*AW167),0)/60,"")</f>
      </c>
      <c r="N167" s="13">
        <f>IF(T167=1,ROUND(1440*(IF(OR(H167="Sí",H167="Si",AC167=0),AC167*AR167+AD167*AV167,0)),0)/60,"")</f>
      </c>
      <c r="O167" s="13">
        <f>IF(T167=1,ROUND(1440*(IF(OR(H167="Sí",H167="Si",AC167=0),0,AC167*AR167+AD167*AV167)),0)/60,"")</f>
      </c>
      <c r="P167" s="13">
        <f>IF(T167=1,ROUND(1440*(IF(OR(H167="Sí",H167="Si",AC167=0),AC167*AS167+AD167*AW167,0)),0)/60,"")</f>
      </c>
      <c r="Q167" s="13">
        <f>IF(T167=1,ROUND(1440*(IF(OR(H167="Sí",H167="Si",AC167=0),0,AC167*AS167+AD167*AW167)),0)/60,"")</f>
      </c>
      <c r="R167" s="13">
        <f>IF(T167=1,ROUND(1440*(AC167*AT167+AD167*AX167),0)/60,"")</f>
      </c>
      <c r="S167" s="13">
        <f>IF(T167=1,ROUND(1440*(AC167*AU167+AD167*AY167),0)/60,"")</f>
      </c>
      <c r="T167">
        <f>IF(AND(ISNUMBER(E167),ISNUMBER(F167)),IF(AND(F167&gt;E167,YEAR(E167)=2026,(F167-E167)*1440&lt;=1140),1,0),0)</f>
      </c>
      <c r="U167">
        <f>IF(T167=1,MATCH(INT(E167),'Parámetros'!$A$5:$A$7,1),"")</f>
      </c>
      <c r="V167">
        <f>IF(T167=1,INDEX('Parámetros'!$C$5:$C$7,U167)/24,"")</f>
      </c>
      <c r="W167">
        <f>IF(T167=1,ROUND((F167-E167)*1440,0),"")</f>
      </c>
      <c r="X167">
        <f>IF(T167=1,MIN(N(G167),W167),"")</f>
      </c>
      <c r="Y167">
        <f>IF(T167=1,E167+(INT(W167/2)-INT(X167/2))/1440,"")</f>
      </c>
      <c r="Z167">
        <f>IF(T167=1,Y167+X167/1440,"")</f>
      </c>
      <c r="AA167">
        <f>IF(T167=1,MIN(F167,IF(E167+V167&lt;=Y167,E167+V167,E167+V167+X167/1440)),"")</f>
      </c>
      <c r="AB167">
        <f>IF(T167=1,INT(E167)+1,"")</f>
      </c>
      <c r="AC167">
        <f>IF(T167=1,IF(OR(WEEKDAY(AB167-1)=1,COUNTIF('Festivos 2026'!$A$5:$A$40,AB167-1)&gt;0),1,0),"")</f>
      </c>
      <c r="AD167">
        <f>IF(T167=1,IF(OR(WEEKDAY(AB167)=1,COUNTIF('Festivos 2026'!$A$5:$A$40,AB167)&gt;0),1,0),"")</f>
      </c>
      <c r="AE167">
        <f>IF(T167=1,IF(Z167&lt;=AA167,1,0),"")</f>
      </c>
      <c r="AF167">
        <f>IF(T167=1,MAX(0,MIN(AA167,AB167)-E167),"")</f>
      </c>
      <c r="AG167">
        <f>IF(T167=1,MAX(0,MIN(MIN(AA167,AB167),(AB167-1)+6/24)-E167)+MAX(0,MIN(AA167,AB167)-MAX(E167,(AB167-1)+19/24)),"")</f>
      </c>
      <c r="AH167">
        <f>IF(T167=1,MAX(0,AA167-MAX(E167,AB167)),"")</f>
      </c>
      <c r="AI167">
        <f>IF(T167=1,MAX(0,MIN(AA167,AB167+6/24)-MAX(E167,AB167))+MAX(0,AA167-MAX(MAX(E167,AB167),AB167+19/24)),"")</f>
      </c>
      <c r="AJ167">
        <f>IF(T167=1,MAX(0,MIN(F167,AB167)-AA167),"")</f>
      </c>
      <c r="AK167">
        <f>IF(T167=1,MAX(0,MIN(MIN(F167,AB167),(AB167-1)+6/24)-AA167)+MAX(0,MIN(F167,AB167)-MAX(AA167,(AB167-1)+19/24)),"")</f>
      </c>
      <c r="AL167">
        <f>IF(T167=1,MAX(0,F167-MAX(AA167,AB167)),"")</f>
      </c>
      <c r="AM167">
        <f>IF(T167=1,MAX(0,MIN(F167,AB167+6/24)-MAX(AA167,AB167))+MAX(0,F167-MAX(MAX(AA167,AB167),AB167+19/24)),"")</f>
      </c>
      <c r="AN167">
        <f>IF(T167=1,MAX(0,MIN(Z167,AB167)-Y167),"")</f>
      </c>
      <c r="AO167">
        <f>IF(T167=1,MAX(0,MIN(MIN(Z167,AB167),(AB167-1)+6/24)-Y167)+MAX(0,MIN(Z167,AB167)-MAX(Y167,(AB167-1)+19/24)),"")</f>
      </c>
      <c r="AP167">
        <f>IF(T167=1,MAX(0,Z167-MAX(Y167,AB167)),"")</f>
      </c>
      <c r="AQ167">
        <f>IF(T167=1,MAX(0,MIN(Z167,AB167+6/24)-MAX(Y167,AB167))+MAX(0,Z167-MAX(MAX(Y167,AB167),AB167+19/24)),"")</f>
      </c>
      <c r="AR167">
        <f>IF(T167=1,(AF167-AG167)-AE167*(AN167-AO167),"")</f>
      </c>
      <c r="AS167">
        <f>IF(T167=1,AG167-AE167*AO167,"")</f>
      </c>
      <c r="AT167">
        <f>IF(T167=1,(AJ167-AK167)-(1-AE167)*(AN167-AO167),"")</f>
      </c>
      <c r="AU167">
        <f>IF(T167=1,AK167-(1-AE167)*AO167,"")</f>
      </c>
      <c r="AV167">
        <f>IF(T167=1,(AH167-AI167)-AE167*(AP167-AQ167),"")</f>
      </c>
      <c r="AW167">
        <f>IF(T167=1,AI167-AE167*AQ167,"")</f>
      </c>
      <c r="AX167">
        <f>IF(T167=1,(AL167-AM167)-(1-AE167)*(AP167-AQ167),"")</f>
      </c>
      <c r="AY167">
        <f>IF(T167=1,AM167-(1-AE167)*AQ167,"")</f>
      </c>
    </row>
    <row r="168" spans="1:51" x14ac:dyDescent="0.25">
      <c r="A168" s="15"/>
      <c r="B168" s="15"/>
      <c r="C168" s="16"/>
      <c r="D168" s="11">
        <f>IF(J168="","",J168*(K168*INDEX('Parámetros'!$E$5:$E$7,U168)+L168*INDEX('Parámetros'!$F$5:$F$7,U168)+M168*INDEX('Parámetros'!$G$5:$G$7,U168)+N168*INDEX('Parámetros'!$H$5:$H$7,U168)+O168*INDEX('Parámetros'!$I$5:$I$7,U168)+P168*INDEX('Parámetros'!$J$5:$J$7,U168)+Q168*INDEX('Parámetros'!$K$5:$K$7,U168)+R168*INDEX('Parámetros'!$L$5:$L$7,U168)+S168*INDEX('Parámetros'!$M$5:$M$7,U168)))</f>
      </c>
      <c r="E168" s="17"/>
      <c r="F168" s="17"/>
      <c r="G168" s="15"/>
      <c r="H168" s="15"/>
      <c r="I168" s="13">
        <f>IF(AND(E168="",F168=""),"",IF(T168=1,(W168-X168)/60,"Revisa entrada y salida"))</f>
      </c>
      <c r="J168" s="14">
        <f>IF(OR(T168&lt;&gt;1,C168=""),"",C168/INDEX('Parámetros'!$D$5:$D$7,U168))</f>
      </c>
      <c r="K168" s="13">
        <f>IF(T168=1,ROUND(1440*((1-AC168)*AT168+(1-AD168)*AX168),0)/60,"")</f>
      </c>
      <c r="L168" s="13">
        <f>IF(T168=1,ROUND(1440*((1-AC168)*AU168+(1-AD168)*AY168),0)/60,"")</f>
      </c>
      <c r="M168" s="13">
        <f>IF(T168=1,ROUND(1440*((1-AC168)*AS168+(1-AD168)*AW168),0)/60,"")</f>
      </c>
      <c r="N168" s="13">
        <f>IF(T168=1,ROUND(1440*(IF(OR(H168="Sí",H168="Si",AC168=0),AC168*AR168+AD168*AV168,0)),0)/60,"")</f>
      </c>
      <c r="O168" s="13">
        <f>IF(T168=1,ROUND(1440*(IF(OR(H168="Sí",H168="Si",AC168=0),0,AC168*AR168+AD168*AV168)),0)/60,"")</f>
      </c>
      <c r="P168" s="13">
        <f>IF(T168=1,ROUND(1440*(IF(OR(H168="Sí",H168="Si",AC168=0),AC168*AS168+AD168*AW168,0)),0)/60,"")</f>
      </c>
      <c r="Q168" s="13">
        <f>IF(T168=1,ROUND(1440*(IF(OR(H168="Sí",H168="Si",AC168=0),0,AC168*AS168+AD168*AW168)),0)/60,"")</f>
      </c>
      <c r="R168" s="13">
        <f>IF(T168=1,ROUND(1440*(AC168*AT168+AD168*AX168),0)/60,"")</f>
      </c>
      <c r="S168" s="13">
        <f>IF(T168=1,ROUND(1440*(AC168*AU168+AD168*AY168),0)/60,"")</f>
      </c>
      <c r="T168">
        <f>IF(AND(ISNUMBER(E168),ISNUMBER(F168)),IF(AND(F168&gt;E168,YEAR(E168)=2026,(F168-E168)*1440&lt;=1140),1,0),0)</f>
      </c>
      <c r="U168">
        <f>IF(T168=1,MATCH(INT(E168),'Parámetros'!$A$5:$A$7,1),"")</f>
      </c>
      <c r="V168">
        <f>IF(T168=1,INDEX('Parámetros'!$C$5:$C$7,U168)/24,"")</f>
      </c>
      <c r="W168">
        <f>IF(T168=1,ROUND((F168-E168)*1440,0),"")</f>
      </c>
      <c r="X168">
        <f>IF(T168=1,MIN(N(G168),W168),"")</f>
      </c>
      <c r="Y168">
        <f>IF(T168=1,E168+(INT(W168/2)-INT(X168/2))/1440,"")</f>
      </c>
      <c r="Z168">
        <f>IF(T168=1,Y168+X168/1440,"")</f>
      </c>
      <c r="AA168">
        <f>IF(T168=1,MIN(F168,IF(E168+V168&lt;=Y168,E168+V168,E168+V168+X168/1440)),"")</f>
      </c>
      <c r="AB168">
        <f>IF(T168=1,INT(E168)+1,"")</f>
      </c>
      <c r="AC168">
        <f>IF(T168=1,IF(OR(WEEKDAY(AB168-1)=1,COUNTIF('Festivos 2026'!$A$5:$A$40,AB168-1)&gt;0),1,0),"")</f>
      </c>
      <c r="AD168">
        <f>IF(T168=1,IF(OR(WEEKDAY(AB168)=1,COUNTIF('Festivos 2026'!$A$5:$A$40,AB168)&gt;0),1,0),"")</f>
      </c>
      <c r="AE168">
        <f>IF(T168=1,IF(Z168&lt;=AA168,1,0),"")</f>
      </c>
      <c r="AF168">
        <f>IF(T168=1,MAX(0,MIN(AA168,AB168)-E168),"")</f>
      </c>
      <c r="AG168">
        <f>IF(T168=1,MAX(0,MIN(MIN(AA168,AB168),(AB168-1)+6/24)-E168)+MAX(0,MIN(AA168,AB168)-MAX(E168,(AB168-1)+19/24)),"")</f>
      </c>
      <c r="AH168">
        <f>IF(T168=1,MAX(0,AA168-MAX(E168,AB168)),"")</f>
      </c>
      <c r="AI168">
        <f>IF(T168=1,MAX(0,MIN(AA168,AB168+6/24)-MAX(E168,AB168))+MAX(0,AA168-MAX(MAX(E168,AB168),AB168+19/24)),"")</f>
      </c>
      <c r="AJ168">
        <f>IF(T168=1,MAX(0,MIN(F168,AB168)-AA168),"")</f>
      </c>
      <c r="AK168">
        <f>IF(T168=1,MAX(0,MIN(MIN(F168,AB168),(AB168-1)+6/24)-AA168)+MAX(0,MIN(F168,AB168)-MAX(AA168,(AB168-1)+19/24)),"")</f>
      </c>
      <c r="AL168">
        <f>IF(T168=1,MAX(0,F168-MAX(AA168,AB168)),"")</f>
      </c>
      <c r="AM168">
        <f>IF(T168=1,MAX(0,MIN(F168,AB168+6/24)-MAX(AA168,AB168))+MAX(0,F168-MAX(MAX(AA168,AB168),AB168+19/24)),"")</f>
      </c>
      <c r="AN168">
        <f>IF(T168=1,MAX(0,MIN(Z168,AB168)-Y168),"")</f>
      </c>
      <c r="AO168">
        <f>IF(T168=1,MAX(0,MIN(MIN(Z168,AB168),(AB168-1)+6/24)-Y168)+MAX(0,MIN(Z168,AB168)-MAX(Y168,(AB168-1)+19/24)),"")</f>
      </c>
      <c r="AP168">
        <f>IF(T168=1,MAX(0,Z168-MAX(Y168,AB168)),"")</f>
      </c>
      <c r="AQ168">
        <f>IF(T168=1,MAX(0,MIN(Z168,AB168+6/24)-MAX(Y168,AB168))+MAX(0,Z168-MAX(MAX(Y168,AB168),AB168+19/24)),"")</f>
      </c>
      <c r="AR168">
        <f>IF(T168=1,(AF168-AG168)-AE168*(AN168-AO168),"")</f>
      </c>
      <c r="AS168">
        <f>IF(T168=1,AG168-AE168*AO168,"")</f>
      </c>
      <c r="AT168">
        <f>IF(T168=1,(AJ168-AK168)-(1-AE168)*(AN168-AO168),"")</f>
      </c>
      <c r="AU168">
        <f>IF(T168=1,AK168-(1-AE168)*AO168,"")</f>
      </c>
      <c r="AV168">
        <f>IF(T168=1,(AH168-AI168)-AE168*(AP168-AQ168),"")</f>
      </c>
      <c r="AW168">
        <f>IF(T168=1,AI168-AE168*AQ168,"")</f>
      </c>
      <c r="AX168">
        <f>IF(T168=1,(AL168-AM168)-(1-AE168)*(AP168-AQ168),"")</f>
      </c>
      <c r="AY168">
        <f>IF(T168=1,AM168-(1-AE168)*AQ168,"")</f>
      </c>
    </row>
    <row r="169" spans="1:51" x14ac:dyDescent="0.25">
      <c r="A169" s="15"/>
      <c r="B169" s="15"/>
      <c r="C169" s="16"/>
      <c r="D169" s="11">
        <f>IF(J169="","",J169*(K169*INDEX('Parámetros'!$E$5:$E$7,U169)+L169*INDEX('Parámetros'!$F$5:$F$7,U169)+M169*INDEX('Parámetros'!$G$5:$G$7,U169)+N169*INDEX('Parámetros'!$H$5:$H$7,U169)+O169*INDEX('Parámetros'!$I$5:$I$7,U169)+P169*INDEX('Parámetros'!$J$5:$J$7,U169)+Q169*INDEX('Parámetros'!$K$5:$K$7,U169)+R169*INDEX('Parámetros'!$L$5:$L$7,U169)+S169*INDEX('Parámetros'!$M$5:$M$7,U169)))</f>
      </c>
      <c r="E169" s="17"/>
      <c r="F169" s="17"/>
      <c r="G169" s="15"/>
      <c r="H169" s="15"/>
      <c r="I169" s="13">
        <f>IF(AND(E169="",F169=""),"",IF(T169=1,(W169-X169)/60,"Revisa entrada y salida"))</f>
      </c>
      <c r="J169" s="14">
        <f>IF(OR(T169&lt;&gt;1,C169=""),"",C169/INDEX('Parámetros'!$D$5:$D$7,U169))</f>
      </c>
      <c r="K169" s="13">
        <f>IF(T169=1,ROUND(1440*((1-AC169)*AT169+(1-AD169)*AX169),0)/60,"")</f>
      </c>
      <c r="L169" s="13">
        <f>IF(T169=1,ROUND(1440*((1-AC169)*AU169+(1-AD169)*AY169),0)/60,"")</f>
      </c>
      <c r="M169" s="13">
        <f>IF(T169=1,ROUND(1440*((1-AC169)*AS169+(1-AD169)*AW169),0)/60,"")</f>
      </c>
      <c r="N169" s="13">
        <f>IF(T169=1,ROUND(1440*(IF(OR(H169="Sí",H169="Si",AC169=0),AC169*AR169+AD169*AV169,0)),0)/60,"")</f>
      </c>
      <c r="O169" s="13">
        <f>IF(T169=1,ROUND(1440*(IF(OR(H169="Sí",H169="Si",AC169=0),0,AC169*AR169+AD169*AV169)),0)/60,"")</f>
      </c>
      <c r="P169" s="13">
        <f>IF(T169=1,ROUND(1440*(IF(OR(H169="Sí",H169="Si",AC169=0),AC169*AS169+AD169*AW169,0)),0)/60,"")</f>
      </c>
      <c r="Q169" s="13">
        <f>IF(T169=1,ROUND(1440*(IF(OR(H169="Sí",H169="Si",AC169=0),0,AC169*AS169+AD169*AW169)),0)/60,"")</f>
      </c>
      <c r="R169" s="13">
        <f>IF(T169=1,ROUND(1440*(AC169*AT169+AD169*AX169),0)/60,"")</f>
      </c>
      <c r="S169" s="13">
        <f>IF(T169=1,ROUND(1440*(AC169*AU169+AD169*AY169),0)/60,"")</f>
      </c>
      <c r="T169">
        <f>IF(AND(ISNUMBER(E169),ISNUMBER(F169)),IF(AND(F169&gt;E169,YEAR(E169)=2026,(F169-E169)*1440&lt;=1140),1,0),0)</f>
      </c>
      <c r="U169">
        <f>IF(T169=1,MATCH(INT(E169),'Parámetros'!$A$5:$A$7,1),"")</f>
      </c>
      <c r="V169">
        <f>IF(T169=1,INDEX('Parámetros'!$C$5:$C$7,U169)/24,"")</f>
      </c>
      <c r="W169">
        <f>IF(T169=1,ROUND((F169-E169)*1440,0),"")</f>
      </c>
      <c r="X169">
        <f>IF(T169=1,MIN(N(G169),W169),"")</f>
      </c>
      <c r="Y169">
        <f>IF(T169=1,E169+(INT(W169/2)-INT(X169/2))/1440,"")</f>
      </c>
      <c r="Z169">
        <f>IF(T169=1,Y169+X169/1440,"")</f>
      </c>
      <c r="AA169">
        <f>IF(T169=1,MIN(F169,IF(E169+V169&lt;=Y169,E169+V169,E169+V169+X169/1440)),"")</f>
      </c>
      <c r="AB169">
        <f>IF(T169=1,INT(E169)+1,"")</f>
      </c>
      <c r="AC169">
        <f>IF(T169=1,IF(OR(WEEKDAY(AB169-1)=1,COUNTIF('Festivos 2026'!$A$5:$A$40,AB169-1)&gt;0),1,0),"")</f>
      </c>
      <c r="AD169">
        <f>IF(T169=1,IF(OR(WEEKDAY(AB169)=1,COUNTIF('Festivos 2026'!$A$5:$A$40,AB169)&gt;0),1,0),"")</f>
      </c>
      <c r="AE169">
        <f>IF(T169=1,IF(Z169&lt;=AA169,1,0),"")</f>
      </c>
      <c r="AF169">
        <f>IF(T169=1,MAX(0,MIN(AA169,AB169)-E169),"")</f>
      </c>
      <c r="AG169">
        <f>IF(T169=1,MAX(0,MIN(MIN(AA169,AB169),(AB169-1)+6/24)-E169)+MAX(0,MIN(AA169,AB169)-MAX(E169,(AB169-1)+19/24)),"")</f>
      </c>
      <c r="AH169">
        <f>IF(T169=1,MAX(0,AA169-MAX(E169,AB169)),"")</f>
      </c>
      <c r="AI169">
        <f>IF(T169=1,MAX(0,MIN(AA169,AB169+6/24)-MAX(E169,AB169))+MAX(0,AA169-MAX(MAX(E169,AB169),AB169+19/24)),"")</f>
      </c>
      <c r="AJ169">
        <f>IF(T169=1,MAX(0,MIN(F169,AB169)-AA169),"")</f>
      </c>
      <c r="AK169">
        <f>IF(T169=1,MAX(0,MIN(MIN(F169,AB169),(AB169-1)+6/24)-AA169)+MAX(0,MIN(F169,AB169)-MAX(AA169,(AB169-1)+19/24)),"")</f>
      </c>
      <c r="AL169">
        <f>IF(T169=1,MAX(0,F169-MAX(AA169,AB169)),"")</f>
      </c>
      <c r="AM169">
        <f>IF(T169=1,MAX(0,MIN(F169,AB169+6/24)-MAX(AA169,AB169))+MAX(0,F169-MAX(MAX(AA169,AB169),AB169+19/24)),"")</f>
      </c>
      <c r="AN169">
        <f>IF(T169=1,MAX(0,MIN(Z169,AB169)-Y169),"")</f>
      </c>
      <c r="AO169">
        <f>IF(T169=1,MAX(0,MIN(MIN(Z169,AB169),(AB169-1)+6/24)-Y169)+MAX(0,MIN(Z169,AB169)-MAX(Y169,(AB169-1)+19/24)),"")</f>
      </c>
      <c r="AP169">
        <f>IF(T169=1,MAX(0,Z169-MAX(Y169,AB169)),"")</f>
      </c>
      <c r="AQ169">
        <f>IF(T169=1,MAX(0,MIN(Z169,AB169+6/24)-MAX(Y169,AB169))+MAX(0,Z169-MAX(MAX(Y169,AB169),AB169+19/24)),"")</f>
      </c>
      <c r="AR169">
        <f>IF(T169=1,(AF169-AG169)-AE169*(AN169-AO169),"")</f>
      </c>
      <c r="AS169">
        <f>IF(T169=1,AG169-AE169*AO169,"")</f>
      </c>
      <c r="AT169">
        <f>IF(T169=1,(AJ169-AK169)-(1-AE169)*(AN169-AO169),"")</f>
      </c>
      <c r="AU169">
        <f>IF(T169=1,AK169-(1-AE169)*AO169,"")</f>
      </c>
      <c r="AV169">
        <f>IF(T169=1,(AH169-AI169)-AE169*(AP169-AQ169),"")</f>
      </c>
      <c r="AW169">
        <f>IF(T169=1,AI169-AE169*AQ169,"")</f>
      </c>
      <c r="AX169">
        <f>IF(T169=1,(AL169-AM169)-(1-AE169)*(AP169-AQ169),"")</f>
      </c>
      <c r="AY169">
        <f>IF(T169=1,AM169-(1-AE169)*AQ169,"")</f>
      </c>
    </row>
    <row r="170" spans="1:51" x14ac:dyDescent="0.25">
      <c r="A170" s="15"/>
      <c r="B170" s="15"/>
      <c r="C170" s="16"/>
      <c r="D170" s="11">
        <f>IF(J170="","",J170*(K170*INDEX('Parámetros'!$E$5:$E$7,U170)+L170*INDEX('Parámetros'!$F$5:$F$7,U170)+M170*INDEX('Parámetros'!$G$5:$G$7,U170)+N170*INDEX('Parámetros'!$H$5:$H$7,U170)+O170*INDEX('Parámetros'!$I$5:$I$7,U170)+P170*INDEX('Parámetros'!$J$5:$J$7,U170)+Q170*INDEX('Parámetros'!$K$5:$K$7,U170)+R170*INDEX('Parámetros'!$L$5:$L$7,U170)+S170*INDEX('Parámetros'!$M$5:$M$7,U170)))</f>
      </c>
      <c r="E170" s="17"/>
      <c r="F170" s="17"/>
      <c r="G170" s="15"/>
      <c r="H170" s="15"/>
      <c r="I170" s="13">
        <f>IF(AND(E170="",F170=""),"",IF(T170=1,(W170-X170)/60,"Revisa entrada y salida"))</f>
      </c>
      <c r="J170" s="14">
        <f>IF(OR(T170&lt;&gt;1,C170=""),"",C170/INDEX('Parámetros'!$D$5:$D$7,U170))</f>
      </c>
      <c r="K170" s="13">
        <f>IF(T170=1,ROUND(1440*((1-AC170)*AT170+(1-AD170)*AX170),0)/60,"")</f>
      </c>
      <c r="L170" s="13">
        <f>IF(T170=1,ROUND(1440*((1-AC170)*AU170+(1-AD170)*AY170),0)/60,"")</f>
      </c>
      <c r="M170" s="13">
        <f>IF(T170=1,ROUND(1440*((1-AC170)*AS170+(1-AD170)*AW170),0)/60,"")</f>
      </c>
      <c r="N170" s="13">
        <f>IF(T170=1,ROUND(1440*(IF(OR(H170="Sí",H170="Si",AC170=0),AC170*AR170+AD170*AV170,0)),0)/60,"")</f>
      </c>
      <c r="O170" s="13">
        <f>IF(T170=1,ROUND(1440*(IF(OR(H170="Sí",H170="Si",AC170=0),0,AC170*AR170+AD170*AV170)),0)/60,"")</f>
      </c>
      <c r="P170" s="13">
        <f>IF(T170=1,ROUND(1440*(IF(OR(H170="Sí",H170="Si",AC170=0),AC170*AS170+AD170*AW170,0)),0)/60,"")</f>
      </c>
      <c r="Q170" s="13">
        <f>IF(T170=1,ROUND(1440*(IF(OR(H170="Sí",H170="Si",AC170=0),0,AC170*AS170+AD170*AW170)),0)/60,"")</f>
      </c>
      <c r="R170" s="13">
        <f>IF(T170=1,ROUND(1440*(AC170*AT170+AD170*AX170),0)/60,"")</f>
      </c>
      <c r="S170" s="13">
        <f>IF(T170=1,ROUND(1440*(AC170*AU170+AD170*AY170),0)/60,"")</f>
      </c>
      <c r="T170">
        <f>IF(AND(ISNUMBER(E170),ISNUMBER(F170)),IF(AND(F170&gt;E170,YEAR(E170)=2026,(F170-E170)*1440&lt;=1140),1,0),0)</f>
      </c>
      <c r="U170">
        <f>IF(T170=1,MATCH(INT(E170),'Parámetros'!$A$5:$A$7,1),"")</f>
      </c>
      <c r="V170">
        <f>IF(T170=1,INDEX('Parámetros'!$C$5:$C$7,U170)/24,"")</f>
      </c>
      <c r="W170">
        <f>IF(T170=1,ROUND((F170-E170)*1440,0),"")</f>
      </c>
      <c r="X170">
        <f>IF(T170=1,MIN(N(G170),W170),"")</f>
      </c>
      <c r="Y170">
        <f>IF(T170=1,E170+(INT(W170/2)-INT(X170/2))/1440,"")</f>
      </c>
      <c r="Z170">
        <f>IF(T170=1,Y170+X170/1440,"")</f>
      </c>
      <c r="AA170">
        <f>IF(T170=1,MIN(F170,IF(E170+V170&lt;=Y170,E170+V170,E170+V170+X170/1440)),"")</f>
      </c>
      <c r="AB170">
        <f>IF(T170=1,INT(E170)+1,"")</f>
      </c>
      <c r="AC170">
        <f>IF(T170=1,IF(OR(WEEKDAY(AB170-1)=1,COUNTIF('Festivos 2026'!$A$5:$A$40,AB170-1)&gt;0),1,0),"")</f>
      </c>
      <c r="AD170">
        <f>IF(T170=1,IF(OR(WEEKDAY(AB170)=1,COUNTIF('Festivos 2026'!$A$5:$A$40,AB170)&gt;0),1,0),"")</f>
      </c>
      <c r="AE170">
        <f>IF(T170=1,IF(Z170&lt;=AA170,1,0),"")</f>
      </c>
      <c r="AF170">
        <f>IF(T170=1,MAX(0,MIN(AA170,AB170)-E170),"")</f>
      </c>
      <c r="AG170">
        <f>IF(T170=1,MAX(0,MIN(MIN(AA170,AB170),(AB170-1)+6/24)-E170)+MAX(0,MIN(AA170,AB170)-MAX(E170,(AB170-1)+19/24)),"")</f>
      </c>
      <c r="AH170">
        <f>IF(T170=1,MAX(0,AA170-MAX(E170,AB170)),"")</f>
      </c>
      <c r="AI170">
        <f>IF(T170=1,MAX(0,MIN(AA170,AB170+6/24)-MAX(E170,AB170))+MAX(0,AA170-MAX(MAX(E170,AB170),AB170+19/24)),"")</f>
      </c>
      <c r="AJ170">
        <f>IF(T170=1,MAX(0,MIN(F170,AB170)-AA170),"")</f>
      </c>
      <c r="AK170">
        <f>IF(T170=1,MAX(0,MIN(MIN(F170,AB170),(AB170-1)+6/24)-AA170)+MAX(0,MIN(F170,AB170)-MAX(AA170,(AB170-1)+19/24)),"")</f>
      </c>
      <c r="AL170">
        <f>IF(T170=1,MAX(0,F170-MAX(AA170,AB170)),"")</f>
      </c>
      <c r="AM170">
        <f>IF(T170=1,MAX(0,MIN(F170,AB170+6/24)-MAX(AA170,AB170))+MAX(0,F170-MAX(MAX(AA170,AB170),AB170+19/24)),"")</f>
      </c>
      <c r="AN170">
        <f>IF(T170=1,MAX(0,MIN(Z170,AB170)-Y170),"")</f>
      </c>
      <c r="AO170">
        <f>IF(T170=1,MAX(0,MIN(MIN(Z170,AB170),(AB170-1)+6/24)-Y170)+MAX(0,MIN(Z170,AB170)-MAX(Y170,(AB170-1)+19/24)),"")</f>
      </c>
      <c r="AP170">
        <f>IF(T170=1,MAX(0,Z170-MAX(Y170,AB170)),"")</f>
      </c>
      <c r="AQ170">
        <f>IF(T170=1,MAX(0,MIN(Z170,AB170+6/24)-MAX(Y170,AB170))+MAX(0,Z170-MAX(MAX(Y170,AB170),AB170+19/24)),"")</f>
      </c>
      <c r="AR170">
        <f>IF(T170=1,(AF170-AG170)-AE170*(AN170-AO170),"")</f>
      </c>
      <c r="AS170">
        <f>IF(T170=1,AG170-AE170*AO170,"")</f>
      </c>
      <c r="AT170">
        <f>IF(T170=1,(AJ170-AK170)-(1-AE170)*(AN170-AO170),"")</f>
      </c>
      <c r="AU170">
        <f>IF(T170=1,AK170-(1-AE170)*AO170,"")</f>
      </c>
      <c r="AV170">
        <f>IF(T170=1,(AH170-AI170)-AE170*(AP170-AQ170),"")</f>
      </c>
      <c r="AW170">
        <f>IF(T170=1,AI170-AE170*AQ170,"")</f>
      </c>
      <c r="AX170">
        <f>IF(T170=1,(AL170-AM170)-(1-AE170)*(AP170-AQ170),"")</f>
      </c>
      <c r="AY170">
        <f>IF(T170=1,AM170-(1-AE170)*AQ170,"")</f>
      </c>
    </row>
    <row r="171" spans="1:51" x14ac:dyDescent="0.25">
      <c r="A171" s="15"/>
      <c r="B171" s="15"/>
      <c r="C171" s="16"/>
      <c r="D171" s="11">
        <f>IF(J171="","",J171*(K171*INDEX('Parámetros'!$E$5:$E$7,U171)+L171*INDEX('Parámetros'!$F$5:$F$7,U171)+M171*INDEX('Parámetros'!$G$5:$G$7,U171)+N171*INDEX('Parámetros'!$H$5:$H$7,U171)+O171*INDEX('Parámetros'!$I$5:$I$7,U171)+P171*INDEX('Parámetros'!$J$5:$J$7,U171)+Q171*INDEX('Parámetros'!$K$5:$K$7,U171)+R171*INDEX('Parámetros'!$L$5:$L$7,U171)+S171*INDEX('Parámetros'!$M$5:$M$7,U171)))</f>
      </c>
      <c r="E171" s="17"/>
      <c r="F171" s="17"/>
      <c r="G171" s="15"/>
      <c r="H171" s="15"/>
      <c r="I171" s="13">
        <f>IF(AND(E171="",F171=""),"",IF(T171=1,(W171-X171)/60,"Revisa entrada y salida"))</f>
      </c>
      <c r="J171" s="14">
        <f>IF(OR(T171&lt;&gt;1,C171=""),"",C171/INDEX('Parámetros'!$D$5:$D$7,U171))</f>
      </c>
      <c r="K171" s="13">
        <f>IF(T171=1,ROUND(1440*((1-AC171)*AT171+(1-AD171)*AX171),0)/60,"")</f>
      </c>
      <c r="L171" s="13">
        <f>IF(T171=1,ROUND(1440*((1-AC171)*AU171+(1-AD171)*AY171),0)/60,"")</f>
      </c>
      <c r="M171" s="13">
        <f>IF(T171=1,ROUND(1440*((1-AC171)*AS171+(1-AD171)*AW171),0)/60,"")</f>
      </c>
      <c r="N171" s="13">
        <f>IF(T171=1,ROUND(1440*(IF(OR(H171="Sí",H171="Si",AC171=0),AC171*AR171+AD171*AV171,0)),0)/60,"")</f>
      </c>
      <c r="O171" s="13">
        <f>IF(T171=1,ROUND(1440*(IF(OR(H171="Sí",H171="Si",AC171=0),0,AC171*AR171+AD171*AV171)),0)/60,"")</f>
      </c>
      <c r="P171" s="13">
        <f>IF(T171=1,ROUND(1440*(IF(OR(H171="Sí",H171="Si",AC171=0),AC171*AS171+AD171*AW171,0)),0)/60,"")</f>
      </c>
      <c r="Q171" s="13">
        <f>IF(T171=1,ROUND(1440*(IF(OR(H171="Sí",H171="Si",AC171=0),0,AC171*AS171+AD171*AW171)),0)/60,"")</f>
      </c>
      <c r="R171" s="13">
        <f>IF(T171=1,ROUND(1440*(AC171*AT171+AD171*AX171),0)/60,"")</f>
      </c>
      <c r="S171" s="13">
        <f>IF(T171=1,ROUND(1440*(AC171*AU171+AD171*AY171),0)/60,"")</f>
      </c>
      <c r="T171">
        <f>IF(AND(ISNUMBER(E171),ISNUMBER(F171)),IF(AND(F171&gt;E171,YEAR(E171)=2026,(F171-E171)*1440&lt;=1140),1,0),0)</f>
      </c>
      <c r="U171">
        <f>IF(T171=1,MATCH(INT(E171),'Parámetros'!$A$5:$A$7,1),"")</f>
      </c>
      <c r="V171">
        <f>IF(T171=1,INDEX('Parámetros'!$C$5:$C$7,U171)/24,"")</f>
      </c>
      <c r="W171">
        <f>IF(T171=1,ROUND((F171-E171)*1440,0),"")</f>
      </c>
      <c r="X171">
        <f>IF(T171=1,MIN(N(G171),W171),"")</f>
      </c>
      <c r="Y171">
        <f>IF(T171=1,E171+(INT(W171/2)-INT(X171/2))/1440,"")</f>
      </c>
      <c r="Z171">
        <f>IF(T171=1,Y171+X171/1440,"")</f>
      </c>
      <c r="AA171">
        <f>IF(T171=1,MIN(F171,IF(E171+V171&lt;=Y171,E171+V171,E171+V171+X171/1440)),"")</f>
      </c>
      <c r="AB171">
        <f>IF(T171=1,INT(E171)+1,"")</f>
      </c>
      <c r="AC171">
        <f>IF(T171=1,IF(OR(WEEKDAY(AB171-1)=1,COUNTIF('Festivos 2026'!$A$5:$A$40,AB171-1)&gt;0),1,0),"")</f>
      </c>
      <c r="AD171">
        <f>IF(T171=1,IF(OR(WEEKDAY(AB171)=1,COUNTIF('Festivos 2026'!$A$5:$A$40,AB171)&gt;0),1,0),"")</f>
      </c>
      <c r="AE171">
        <f>IF(T171=1,IF(Z171&lt;=AA171,1,0),"")</f>
      </c>
      <c r="AF171">
        <f>IF(T171=1,MAX(0,MIN(AA171,AB171)-E171),"")</f>
      </c>
      <c r="AG171">
        <f>IF(T171=1,MAX(0,MIN(MIN(AA171,AB171),(AB171-1)+6/24)-E171)+MAX(0,MIN(AA171,AB171)-MAX(E171,(AB171-1)+19/24)),"")</f>
      </c>
      <c r="AH171">
        <f>IF(T171=1,MAX(0,AA171-MAX(E171,AB171)),"")</f>
      </c>
      <c r="AI171">
        <f>IF(T171=1,MAX(0,MIN(AA171,AB171+6/24)-MAX(E171,AB171))+MAX(0,AA171-MAX(MAX(E171,AB171),AB171+19/24)),"")</f>
      </c>
      <c r="AJ171">
        <f>IF(T171=1,MAX(0,MIN(F171,AB171)-AA171),"")</f>
      </c>
      <c r="AK171">
        <f>IF(T171=1,MAX(0,MIN(MIN(F171,AB171),(AB171-1)+6/24)-AA171)+MAX(0,MIN(F171,AB171)-MAX(AA171,(AB171-1)+19/24)),"")</f>
      </c>
      <c r="AL171">
        <f>IF(T171=1,MAX(0,F171-MAX(AA171,AB171)),"")</f>
      </c>
      <c r="AM171">
        <f>IF(T171=1,MAX(0,MIN(F171,AB171+6/24)-MAX(AA171,AB171))+MAX(0,F171-MAX(MAX(AA171,AB171),AB171+19/24)),"")</f>
      </c>
      <c r="AN171">
        <f>IF(T171=1,MAX(0,MIN(Z171,AB171)-Y171),"")</f>
      </c>
      <c r="AO171">
        <f>IF(T171=1,MAX(0,MIN(MIN(Z171,AB171),(AB171-1)+6/24)-Y171)+MAX(0,MIN(Z171,AB171)-MAX(Y171,(AB171-1)+19/24)),"")</f>
      </c>
      <c r="AP171">
        <f>IF(T171=1,MAX(0,Z171-MAX(Y171,AB171)),"")</f>
      </c>
      <c r="AQ171">
        <f>IF(T171=1,MAX(0,MIN(Z171,AB171+6/24)-MAX(Y171,AB171))+MAX(0,Z171-MAX(MAX(Y171,AB171),AB171+19/24)),"")</f>
      </c>
      <c r="AR171">
        <f>IF(T171=1,(AF171-AG171)-AE171*(AN171-AO171),"")</f>
      </c>
      <c r="AS171">
        <f>IF(T171=1,AG171-AE171*AO171,"")</f>
      </c>
      <c r="AT171">
        <f>IF(T171=1,(AJ171-AK171)-(1-AE171)*(AN171-AO171),"")</f>
      </c>
      <c r="AU171">
        <f>IF(T171=1,AK171-(1-AE171)*AO171,"")</f>
      </c>
      <c r="AV171">
        <f>IF(T171=1,(AH171-AI171)-AE171*(AP171-AQ171),"")</f>
      </c>
      <c r="AW171">
        <f>IF(T171=1,AI171-AE171*AQ171,"")</f>
      </c>
      <c r="AX171">
        <f>IF(T171=1,(AL171-AM171)-(1-AE171)*(AP171-AQ171),"")</f>
      </c>
      <c r="AY171">
        <f>IF(T171=1,AM171-(1-AE171)*AQ171,"")</f>
      </c>
    </row>
    <row r="172" spans="1:51" x14ac:dyDescent="0.25">
      <c r="A172" s="15"/>
      <c r="B172" s="15"/>
      <c r="C172" s="16"/>
      <c r="D172" s="11">
        <f>IF(J172="","",J172*(K172*INDEX('Parámetros'!$E$5:$E$7,U172)+L172*INDEX('Parámetros'!$F$5:$F$7,U172)+M172*INDEX('Parámetros'!$G$5:$G$7,U172)+N172*INDEX('Parámetros'!$H$5:$H$7,U172)+O172*INDEX('Parámetros'!$I$5:$I$7,U172)+P172*INDEX('Parámetros'!$J$5:$J$7,U172)+Q172*INDEX('Parámetros'!$K$5:$K$7,U172)+R172*INDEX('Parámetros'!$L$5:$L$7,U172)+S172*INDEX('Parámetros'!$M$5:$M$7,U172)))</f>
      </c>
      <c r="E172" s="17"/>
      <c r="F172" s="17"/>
      <c r="G172" s="15"/>
      <c r="H172" s="15"/>
      <c r="I172" s="13">
        <f>IF(AND(E172="",F172=""),"",IF(T172=1,(W172-X172)/60,"Revisa entrada y salida"))</f>
      </c>
      <c r="J172" s="14">
        <f>IF(OR(T172&lt;&gt;1,C172=""),"",C172/INDEX('Parámetros'!$D$5:$D$7,U172))</f>
      </c>
      <c r="K172" s="13">
        <f>IF(T172=1,ROUND(1440*((1-AC172)*AT172+(1-AD172)*AX172),0)/60,"")</f>
      </c>
      <c r="L172" s="13">
        <f>IF(T172=1,ROUND(1440*((1-AC172)*AU172+(1-AD172)*AY172),0)/60,"")</f>
      </c>
      <c r="M172" s="13">
        <f>IF(T172=1,ROUND(1440*((1-AC172)*AS172+(1-AD172)*AW172),0)/60,"")</f>
      </c>
      <c r="N172" s="13">
        <f>IF(T172=1,ROUND(1440*(IF(OR(H172="Sí",H172="Si",AC172=0),AC172*AR172+AD172*AV172,0)),0)/60,"")</f>
      </c>
      <c r="O172" s="13">
        <f>IF(T172=1,ROUND(1440*(IF(OR(H172="Sí",H172="Si",AC172=0),0,AC172*AR172+AD172*AV172)),0)/60,"")</f>
      </c>
      <c r="P172" s="13">
        <f>IF(T172=1,ROUND(1440*(IF(OR(H172="Sí",H172="Si",AC172=0),AC172*AS172+AD172*AW172,0)),0)/60,"")</f>
      </c>
      <c r="Q172" s="13">
        <f>IF(T172=1,ROUND(1440*(IF(OR(H172="Sí",H172="Si",AC172=0),0,AC172*AS172+AD172*AW172)),0)/60,"")</f>
      </c>
      <c r="R172" s="13">
        <f>IF(T172=1,ROUND(1440*(AC172*AT172+AD172*AX172),0)/60,"")</f>
      </c>
      <c r="S172" s="13">
        <f>IF(T172=1,ROUND(1440*(AC172*AU172+AD172*AY172),0)/60,"")</f>
      </c>
      <c r="T172">
        <f>IF(AND(ISNUMBER(E172),ISNUMBER(F172)),IF(AND(F172&gt;E172,YEAR(E172)=2026,(F172-E172)*1440&lt;=1140),1,0),0)</f>
      </c>
      <c r="U172">
        <f>IF(T172=1,MATCH(INT(E172),'Parámetros'!$A$5:$A$7,1),"")</f>
      </c>
      <c r="V172">
        <f>IF(T172=1,INDEX('Parámetros'!$C$5:$C$7,U172)/24,"")</f>
      </c>
      <c r="W172">
        <f>IF(T172=1,ROUND((F172-E172)*1440,0),"")</f>
      </c>
      <c r="X172">
        <f>IF(T172=1,MIN(N(G172),W172),"")</f>
      </c>
      <c r="Y172">
        <f>IF(T172=1,E172+(INT(W172/2)-INT(X172/2))/1440,"")</f>
      </c>
      <c r="Z172">
        <f>IF(T172=1,Y172+X172/1440,"")</f>
      </c>
      <c r="AA172">
        <f>IF(T172=1,MIN(F172,IF(E172+V172&lt;=Y172,E172+V172,E172+V172+X172/1440)),"")</f>
      </c>
      <c r="AB172">
        <f>IF(T172=1,INT(E172)+1,"")</f>
      </c>
      <c r="AC172">
        <f>IF(T172=1,IF(OR(WEEKDAY(AB172-1)=1,COUNTIF('Festivos 2026'!$A$5:$A$40,AB172-1)&gt;0),1,0),"")</f>
      </c>
      <c r="AD172">
        <f>IF(T172=1,IF(OR(WEEKDAY(AB172)=1,COUNTIF('Festivos 2026'!$A$5:$A$40,AB172)&gt;0),1,0),"")</f>
      </c>
      <c r="AE172">
        <f>IF(T172=1,IF(Z172&lt;=AA172,1,0),"")</f>
      </c>
      <c r="AF172">
        <f>IF(T172=1,MAX(0,MIN(AA172,AB172)-E172),"")</f>
      </c>
      <c r="AG172">
        <f>IF(T172=1,MAX(0,MIN(MIN(AA172,AB172),(AB172-1)+6/24)-E172)+MAX(0,MIN(AA172,AB172)-MAX(E172,(AB172-1)+19/24)),"")</f>
      </c>
      <c r="AH172">
        <f>IF(T172=1,MAX(0,AA172-MAX(E172,AB172)),"")</f>
      </c>
      <c r="AI172">
        <f>IF(T172=1,MAX(0,MIN(AA172,AB172+6/24)-MAX(E172,AB172))+MAX(0,AA172-MAX(MAX(E172,AB172),AB172+19/24)),"")</f>
      </c>
      <c r="AJ172">
        <f>IF(T172=1,MAX(0,MIN(F172,AB172)-AA172),"")</f>
      </c>
      <c r="AK172">
        <f>IF(T172=1,MAX(0,MIN(MIN(F172,AB172),(AB172-1)+6/24)-AA172)+MAX(0,MIN(F172,AB172)-MAX(AA172,(AB172-1)+19/24)),"")</f>
      </c>
      <c r="AL172">
        <f>IF(T172=1,MAX(0,F172-MAX(AA172,AB172)),"")</f>
      </c>
      <c r="AM172">
        <f>IF(T172=1,MAX(0,MIN(F172,AB172+6/24)-MAX(AA172,AB172))+MAX(0,F172-MAX(MAX(AA172,AB172),AB172+19/24)),"")</f>
      </c>
      <c r="AN172">
        <f>IF(T172=1,MAX(0,MIN(Z172,AB172)-Y172),"")</f>
      </c>
      <c r="AO172">
        <f>IF(T172=1,MAX(0,MIN(MIN(Z172,AB172),(AB172-1)+6/24)-Y172)+MAX(0,MIN(Z172,AB172)-MAX(Y172,(AB172-1)+19/24)),"")</f>
      </c>
      <c r="AP172">
        <f>IF(T172=1,MAX(0,Z172-MAX(Y172,AB172)),"")</f>
      </c>
      <c r="AQ172">
        <f>IF(T172=1,MAX(0,MIN(Z172,AB172+6/24)-MAX(Y172,AB172))+MAX(0,Z172-MAX(MAX(Y172,AB172),AB172+19/24)),"")</f>
      </c>
      <c r="AR172">
        <f>IF(T172=1,(AF172-AG172)-AE172*(AN172-AO172),"")</f>
      </c>
      <c r="AS172">
        <f>IF(T172=1,AG172-AE172*AO172,"")</f>
      </c>
      <c r="AT172">
        <f>IF(T172=1,(AJ172-AK172)-(1-AE172)*(AN172-AO172),"")</f>
      </c>
      <c r="AU172">
        <f>IF(T172=1,AK172-(1-AE172)*AO172,"")</f>
      </c>
      <c r="AV172">
        <f>IF(T172=1,(AH172-AI172)-AE172*(AP172-AQ172),"")</f>
      </c>
      <c r="AW172">
        <f>IF(T172=1,AI172-AE172*AQ172,"")</f>
      </c>
      <c r="AX172">
        <f>IF(T172=1,(AL172-AM172)-(1-AE172)*(AP172-AQ172),"")</f>
      </c>
      <c r="AY172">
        <f>IF(T172=1,AM172-(1-AE172)*AQ172,"")</f>
      </c>
    </row>
    <row r="173" spans="1:51" x14ac:dyDescent="0.25">
      <c r="A173" s="15"/>
      <c r="B173" s="15"/>
      <c r="C173" s="16"/>
      <c r="D173" s="11">
        <f>IF(J173="","",J173*(K173*INDEX('Parámetros'!$E$5:$E$7,U173)+L173*INDEX('Parámetros'!$F$5:$F$7,U173)+M173*INDEX('Parámetros'!$G$5:$G$7,U173)+N173*INDEX('Parámetros'!$H$5:$H$7,U173)+O173*INDEX('Parámetros'!$I$5:$I$7,U173)+P173*INDEX('Parámetros'!$J$5:$J$7,U173)+Q173*INDEX('Parámetros'!$K$5:$K$7,U173)+R173*INDEX('Parámetros'!$L$5:$L$7,U173)+S173*INDEX('Parámetros'!$M$5:$M$7,U173)))</f>
      </c>
      <c r="E173" s="17"/>
      <c r="F173" s="17"/>
      <c r="G173" s="15"/>
      <c r="H173" s="15"/>
      <c r="I173" s="13">
        <f>IF(AND(E173="",F173=""),"",IF(T173=1,(W173-X173)/60,"Revisa entrada y salida"))</f>
      </c>
      <c r="J173" s="14">
        <f>IF(OR(T173&lt;&gt;1,C173=""),"",C173/INDEX('Parámetros'!$D$5:$D$7,U173))</f>
      </c>
      <c r="K173" s="13">
        <f>IF(T173=1,ROUND(1440*((1-AC173)*AT173+(1-AD173)*AX173),0)/60,"")</f>
      </c>
      <c r="L173" s="13">
        <f>IF(T173=1,ROUND(1440*((1-AC173)*AU173+(1-AD173)*AY173),0)/60,"")</f>
      </c>
      <c r="M173" s="13">
        <f>IF(T173=1,ROUND(1440*((1-AC173)*AS173+(1-AD173)*AW173),0)/60,"")</f>
      </c>
      <c r="N173" s="13">
        <f>IF(T173=1,ROUND(1440*(IF(OR(H173="Sí",H173="Si",AC173=0),AC173*AR173+AD173*AV173,0)),0)/60,"")</f>
      </c>
      <c r="O173" s="13">
        <f>IF(T173=1,ROUND(1440*(IF(OR(H173="Sí",H173="Si",AC173=0),0,AC173*AR173+AD173*AV173)),0)/60,"")</f>
      </c>
      <c r="P173" s="13">
        <f>IF(T173=1,ROUND(1440*(IF(OR(H173="Sí",H173="Si",AC173=0),AC173*AS173+AD173*AW173,0)),0)/60,"")</f>
      </c>
      <c r="Q173" s="13">
        <f>IF(T173=1,ROUND(1440*(IF(OR(H173="Sí",H173="Si",AC173=0),0,AC173*AS173+AD173*AW173)),0)/60,"")</f>
      </c>
      <c r="R173" s="13">
        <f>IF(T173=1,ROUND(1440*(AC173*AT173+AD173*AX173),0)/60,"")</f>
      </c>
      <c r="S173" s="13">
        <f>IF(T173=1,ROUND(1440*(AC173*AU173+AD173*AY173),0)/60,"")</f>
      </c>
      <c r="T173">
        <f>IF(AND(ISNUMBER(E173),ISNUMBER(F173)),IF(AND(F173&gt;E173,YEAR(E173)=2026,(F173-E173)*1440&lt;=1140),1,0),0)</f>
      </c>
      <c r="U173">
        <f>IF(T173=1,MATCH(INT(E173),'Parámetros'!$A$5:$A$7,1),"")</f>
      </c>
      <c r="V173">
        <f>IF(T173=1,INDEX('Parámetros'!$C$5:$C$7,U173)/24,"")</f>
      </c>
      <c r="W173">
        <f>IF(T173=1,ROUND((F173-E173)*1440,0),"")</f>
      </c>
      <c r="X173">
        <f>IF(T173=1,MIN(N(G173),W173),"")</f>
      </c>
      <c r="Y173">
        <f>IF(T173=1,E173+(INT(W173/2)-INT(X173/2))/1440,"")</f>
      </c>
      <c r="Z173">
        <f>IF(T173=1,Y173+X173/1440,"")</f>
      </c>
      <c r="AA173">
        <f>IF(T173=1,MIN(F173,IF(E173+V173&lt;=Y173,E173+V173,E173+V173+X173/1440)),"")</f>
      </c>
      <c r="AB173">
        <f>IF(T173=1,INT(E173)+1,"")</f>
      </c>
      <c r="AC173">
        <f>IF(T173=1,IF(OR(WEEKDAY(AB173-1)=1,COUNTIF('Festivos 2026'!$A$5:$A$40,AB173-1)&gt;0),1,0),"")</f>
      </c>
      <c r="AD173">
        <f>IF(T173=1,IF(OR(WEEKDAY(AB173)=1,COUNTIF('Festivos 2026'!$A$5:$A$40,AB173)&gt;0),1,0),"")</f>
      </c>
      <c r="AE173">
        <f>IF(T173=1,IF(Z173&lt;=AA173,1,0),"")</f>
      </c>
      <c r="AF173">
        <f>IF(T173=1,MAX(0,MIN(AA173,AB173)-E173),"")</f>
      </c>
      <c r="AG173">
        <f>IF(T173=1,MAX(0,MIN(MIN(AA173,AB173),(AB173-1)+6/24)-E173)+MAX(0,MIN(AA173,AB173)-MAX(E173,(AB173-1)+19/24)),"")</f>
      </c>
      <c r="AH173">
        <f>IF(T173=1,MAX(0,AA173-MAX(E173,AB173)),"")</f>
      </c>
      <c r="AI173">
        <f>IF(T173=1,MAX(0,MIN(AA173,AB173+6/24)-MAX(E173,AB173))+MAX(0,AA173-MAX(MAX(E173,AB173),AB173+19/24)),"")</f>
      </c>
      <c r="AJ173">
        <f>IF(T173=1,MAX(0,MIN(F173,AB173)-AA173),"")</f>
      </c>
      <c r="AK173">
        <f>IF(T173=1,MAX(0,MIN(MIN(F173,AB173),(AB173-1)+6/24)-AA173)+MAX(0,MIN(F173,AB173)-MAX(AA173,(AB173-1)+19/24)),"")</f>
      </c>
      <c r="AL173">
        <f>IF(T173=1,MAX(0,F173-MAX(AA173,AB173)),"")</f>
      </c>
      <c r="AM173">
        <f>IF(T173=1,MAX(0,MIN(F173,AB173+6/24)-MAX(AA173,AB173))+MAX(0,F173-MAX(MAX(AA173,AB173),AB173+19/24)),"")</f>
      </c>
      <c r="AN173">
        <f>IF(T173=1,MAX(0,MIN(Z173,AB173)-Y173),"")</f>
      </c>
      <c r="AO173">
        <f>IF(T173=1,MAX(0,MIN(MIN(Z173,AB173),(AB173-1)+6/24)-Y173)+MAX(0,MIN(Z173,AB173)-MAX(Y173,(AB173-1)+19/24)),"")</f>
      </c>
      <c r="AP173">
        <f>IF(T173=1,MAX(0,Z173-MAX(Y173,AB173)),"")</f>
      </c>
      <c r="AQ173">
        <f>IF(T173=1,MAX(0,MIN(Z173,AB173+6/24)-MAX(Y173,AB173))+MAX(0,Z173-MAX(MAX(Y173,AB173),AB173+19/24)),"")</f>
      </c>
      <c r="AR173">
        <f>IF(T173=1,(AF173-AG173)-AE173*(AN173-AO173),"")</f>
      </c>
      <c r="AS173">
        <f>IF(T173=1,AG173-AE173*AO173,"")</f>
      </c>
      <c r="AT173">
        <f>IF(T173=1,(AJ173-AK173)-(1-AE173)*(AN173-AO173),"")</f>
      </c>
      <c r="AU173">
        <f>IF(T173=1,AK173-(1-AE173)*AO173,"")</f>
      </c>
      <c r="AV173">
        <f>IF(T173=1,(AH173-AI173)-AE173*(AP173-AQ173),"")</f>
      </c>
      <c r="AW173">
        <f>IF(T173=1,AI173-AE173*AQ173,"")</f>
      </c>
      <c r="AX173">
        <f>IF(T173=1,(AL173-AM173)-(1-AE173)*(AP173-AQ173),"")</f>
      </c>
      <c r="AY173">
        <f>IF(T173=1,AM173-(1-AE173)*AQ173,"")</f>
      </c>
    </row>
    <row r="174" spans="1:51" x14ac:dyDescent="0.25">
      <c r="A174" s="15"/>
      <c r="B174" s="15"/>
      <c r="C174" s="16"/>
      <c r="D174" s="11">
        <f>IF(J174="","",J174*(K174*INDEX('Parámetros'!$E$5:$E$7,U174)+L174*INDEX('Parámetros'!$F$5:$F$7,U174)+M174*INDEX('Parámetros'!$G$5:$G$7,U174)+N174*INDEX('Parámetros'!$H$5:$H$7,U174)+O174*INDEX('Parámetros'!$I$5:$I$7,U174)+P174*INDEX('Parámetros'!$J$5:$J$7,U174)+Q174*INDEX('Parámetros'!$K$5:$K$7,U174)+R174*INDEX('Parámetros'!$L$5:$L$7,U174)+S174*INDEX('Parámetros'!$M$5:$M$7,U174)))</f>
      </c>
      <c r="E174" s="17"/>
      <c r="F174" s="17"/>
      <c r="G174" s="15"/>
      <c r="H174" s="15"/>
      <c r="I174" s="13">
        <f>IF(AND(E174="",F174=""),"",IF(T174=1,(W174-X174)/60,"Revisa entrada y salida"))</f>
      </c>
      <c r="J174" s="14">
        <f>IF(OR(T174&lt;&gt;1,C174=""),"",C174/INDEX('Parámetros'!$D$5:$D$7,U174))</f>
      </c>
      <c r="K174" s="13">
        <f>IF(T174=1,ROUND(1440*((1-AC174)*AT174+(1-AD174)*AX174),0)/60,"")</f>
      </c>
      <c r="L174" s="13">
        <f>IF(T174=1,ROUND(1440*((1-AC174)*AU174+(1-AD174)*AY174),0)/60,"")</f>
      </c>
      <c r="M174" s="13">
        <f>IF(T174=1,ROUND(1440*((1-AC174)*AS174+(1-AD174)*AW174),0)/60,"")</f>
      </c>
      <c r="N174" s="13">
        <f>IF(T174=1,ROUND(1440*(IF(OR(H174="Sí",H174="Si",AC174=0),AC174*AR174+AD174*AV174,0)),0)/60,"")</f>
      </c>
      <c r="O174" s="13">
        <f>IF(T174=1,ROUND(1440*(IF(OR(H174="Sí",H174="Si",AC174=0),0,AC174*AR174+AD174*AV174)),0)/60,"")</f>
      </c>
      <c r="P174" s="13">
        <f>IF(T174=1,ROUND(1440*(IF(OR(H174="Sí",H174="Si",AC174=0),AC174*AS174+AD174*AW174,0)),0)/60,"")</f>
      </c>
      <c r="Q174" s="13">
        <f>IF(T174=1,ROUND(1440*(IF(OR(H174="Sí",H174="Si",AC174=0),0,AC174*AS174+AD174*AW174)),0)/60,"")</f>
      </c>
      <c r="R174" s="13">
        <f>IF(T174=1,ROUND(1440*(AC174*AT174+AD174*AX174),0)/60,"")</f>
      </c>
      <c r="S174" s="13">
        <f>IF(T174=1,ROUND(1440*(AC174*AU174+AD174*AY174),0)/60,"")</f>
      </c>
      <c r="T174">
        <f>IF(AND(ISNUMBER(E174),ISNUMBER(F174)),IF(AND(F174&gt;E174,YEAR(E174)=2026,(F174-E174)*1440&lt;=1140),1,0),0)</f>
      </c>
      <c r="U174">
        <f>IF(T174=1,MATCH(INT(E174),'Parámetros'!$A$5:$A$7,1),"")</f>
      </c>
      <c r="V174">
        <f>IF(T174=1,INDEX('Parámetros'!$C$5:$C$7,U174)/24,"")</f>
      </c>
      <c r="W174">
        <f>IF(T174=1,ROUND((F174-E174)*1440,0),"")</f>
      </c>
      <c r="X174">
        <f>IF(T174=1,MIN(N(G174),W174),"")</f>
      </c>
      <c r="Y174">
        <f>IF(T174=1,E174+(INT(W174/2)-INT(X174/2))/1440,"")</f>
      </c>
      <c r="Z174">
        <f>IF(T174=1,Y174+X174/1440,"")</f>
      </c>
      <c r="AA174">
        <f>IF(T174=1,MIN(F174,IF(E174+V174&lt;=Y174,E174+V174,E174+V174+X174/1440)),"")</f>
      </c>
      <c r="AB174">
        <f>IF(T174=1,INT(E174)+1,"")</f>
      </c>
      <c r="AC174">
        <f>IF(T174=1,IF(OR(WEEKDAY(AB174-1)=1,COUNTIF('Festivos 2026'!$A$5:$A$40,AB174-1)&gt;0),1,0),"")</f>
      </c>
      <c r="AD174">
        <f>IF(T174=1,IF(OR(WEEKDAY(AB174)=1,COUNTIF('Festivos 2026'!$A$5:$A$40,AB174)&gt;0),1,0),"")</f>
      </c>
      <c r="AE174">
        <f>IF(T174=1,IF(Z174&lt;=AA174,1,0),"")</f>
      </c>
      <c r="AF174">
        <f>IF(T174=1,MAX(0,MIN(AA174,AB174)-E174),"")</f>
      </c>
      <c r="AG174">
        <f>IF(T174=1,MAX(0,MIN(MIN(AA174,AB174),(AB174-1)+6/24)-E174)+MAX(0,MIN(AA174,AB174)-MAX(E174,(AB174-1)+19/24)),"")</f>
      </c>
      <c r="AH174">
        <f>IF(T174=1,MAX(0,AA174-MAX(E174,AB174)),"")</f>
      </c>
      <c r="AI174">
        <f>IF(T174=1,MAX(0,MIN(AA174,AB174+6/24)-MAX(E174,AB174))+MAX(0,AA174-MAX(MAX(E174,AB174),AB174+19/24)),"")</f>
      </c>
      <c r="AJ174">
        <f>IF(T174=1,MAX(0,MIN(F174,AB174)-AA174),"")</f>
      </c>
      <c r="AK174">
        <f>IF(T174=1,MAX(0,MIN(MIN(F174,AB174),(AB174-1)+6/24)-AA174)+MAX(0,MIN(F174,AB174)-MAX(AA174,(AB174-1)+19/24)),"")</f>
      </c>
      <c r="AL174">
        <f>IF(T174=1,MAX(0,F174-MAX(AA174,AB174)),"")</f>
      </c>
      <c r="AM174">
        <f>IF(T174=1,MAX(0,MIN(F174,AB174+6/24)-MAX(AA174,AB174))+MAX(0,F174-MAX(MAX(AA174,AB174),AB174+19/24)),"")</f>
      </c>
      <c r="AN174">
        <f>IF(T174=1,MAX(0,MIN(Z174,AB174)-Y174),"")</f>
      </c>
      <c r="AO174">
        <f>IF(T174=1,MAX(0,MIN(MIN(Z174,AB174),(AB174-1)+6/24)-Y174)+MAX(0,MIN(Z174,AB174)-MAX(Y174,(AB174-1)+19/24)),"")</f>
      </c>
      <c r="AP174">
        <f>IF(T174=1,MAX(0,Z174-MAX(Y174,AB174)),"")</f>
      </c>
      <c r="AQ174">
        <f>IF(T174=1,MAX(0,MIN(Z174,AB174+6/24)-MAX(Y174,AB174))+MAX(0,Z174-MAX(MAX(Y174,AB174),AB174+19/24)),"")</f>
      </c>
      <c r="AR174">
        <f>IF(T174=1,(AF174-AG174)-AE174*(AN174-AO174),"")</f>
      </c>
      <c r="AS174">
        <f>IF(T174=1,AG174-AE174*AO174,"")</f>
      </c>
      <c r="AT174">
        <f>IF(T174=1,(AJ174-AK174)-(1-AE174)*(AN174-AO174),"")</f>
      </c>
      <c r="AU174">
        <f>IF(T174=1,AK174-(1-AE174)*AO174,"")</f>
      </c>
      <c r="AV174">
        <f>IF(T174=1,(AH174-AI174)-AE174*(AP174-AQ174),"")</f>
      </c>
      <c r="AW174">
        <f>IF(T174=1,AI174-AE174*AQ174,"")</f>
      </c>
      <c r="AX174">
        <f>IF(T174=1,(AL174-AM174)-(1-AE174)*(AP174-AQ174),"")</f>
      </c>
      <c r="AY174">
        <f>IF(T174=1,AM174-(1-AE174)*AQ174,"")</f>
      </c>
    </row>
    <row r="175" spans="1:51" x14ac:dyDescent="0.25">
      <c r="A175" s="15"/>
      <c r="B175" s="15"/>
      <c r="C175" s="16"/>
      <c r="D175" s="11">
        <f>IF(J175="","",J175*(K175*INDEX('Parámetros'!$E$5:$E$7,U175)+L175*INDEX('Parámetros'!$F$5:$F$7,U175)+M175*INDEX('Parámetros'!$G$5:$G$7,U175)+N175*INDEX('Parámetros'!$H$5:$H$7,U175)+O175*INDEX('Parámetros'!$I$5:$I$7,U175)+P175*INDEX('Parámetros'!$J$5:$J$7,U175)+Q175*INDEX('Parámetros'!$K$5:$K$7,U175)+R175*INDEX('Parámetros'!$L$5:$L$7,U175)+S175*INDEX('Parámetros'!$M$5:$M$7,U175)))</f>
      </c>
      <c r="E175" s="17"/>
      <c r="F175" s="17"/>
      <c r="G175" s="15"/>
      <c r="H175" s="15"/>
      <c r="I175" s="13">
        <f>IF(AND(E175="",F175=""),"",IF(T175=1,(W175-X175)/60,"Revisa entrada y salida"))</f>
      </c>
      <c r="J175" s="14">
        <f>IF(OR(T175&lt;&gt;1,C175=""),"",C175/INDEX('Parámetros'!$D$5:$D$7,U175))</f>
      </c>
      <c r="K175" s="13">
        <f>IF(T175=1,ROUND(1440*((1-AC175)*AT175+(1-AD175)*AX175),0)/60,"")</f>
      </c>
      <c r="L175" s="13">
        <f>IF(T175=1,ROUND(1440*((1-AC175)*AU175+(1-AD175)*AY175),0)/60,"")</f>
      </c>
      <c r="M175" s="13">
        <f>IF(T175=1,ROUND(1440*((1-AC175)*AS175+(1-AD175)*AW175),0)/60,"")</f>
      </c>
      <c r="N175" s="13">
        <f>IF(T175=1,ROUND(1440*(IF(OR(H175="Sí",H175="Si",AC175=0),AC175*AR175+AD175*AV175,0)),0)/60,"")</f>
      </c>
      <c r="O175" s="13">
        <f>IF(T175=1,ROUND(1440*(IF(OR(H175="Sí",H175="Si",AC175=0),0,AC175*AR175+AD175*AV175)),0)/60,"")</f>
      </c>
      <c r="P175" s="13">
        <f>IF(T175=1,ROUND(1440*(IF(OR(H175="Sí",H175="Si",AC175=0),AC175*AS175+AD175*AW175,0)),0)/60,"")</f>
      </c>
      <c r="Q175" s="13">
        <f>IF(T175=1,ROUND(1440*(IF(OR(H175="Sí",H175="Si",AC175=0),0,AC175*AS175+AD175*AW175)),0)/60,"")</f>
      </c>
      <c r="R175" s="13">
        <f>IF(T175=1,ROUND(1440*(AC175*AT175+AD175*AX175),0)/60,"")</f>
      </c>
      <c r="S175" s="13">
        <f>IF(T175=1,ROUND(1440*(AC175*AU175+AD175*AY175),0)/60,"")</f>
      </c>
      <c r="T175">
        <f>IF(AND(ISNUMBER(E175),ISNUMBER(F175)),IF(AND(F175&gt;E175,YEAR(E175)=2026,(F175-E175)*1440&lt;=1140),1,0),0)</f>
      </c>
      <c r="U175">
        <f>IF(T175=1,MATCH(INT(E175),'Parámetros'!$A$5:$A$7,1),"")</f>
      </c>
      <c r="V175">
        <f>IF(T175=1,INDEX('Parámetros'!$C$5:$C$7,U175)/24,"")</f>
      </c>
      <c r="W175">
        <f>IF(T175=1,ROUND((F175-E175)*1440,0),"")</f>
      </c>
      <c r="X175">
        <f>IF(T175=1,MIN(N(G175),W175),"")</f>
      </c>
      <c r="Y175">
        <f>IF(T175=1,E175+(INT(W175/2)-INT(X175/2))/1440,"")</f>
      </c>
      <c r="Z175">
        <f>IF(T175=1,Y175+X175/1440,"")</f>
      </c>
      <c r="AA175">
        <f>IF(T175=1,MIN(F175,IF(E175+V175&lt;=Y175,E175+V175,E175+V175+X175/1440)),"")</f>
      </c>
      <c r="AB175">
        <f>IF(T175=1,INT(E175)+1,"")</f>
      </c>
      <c r="AC175">
        <f>IF(T175=1,IF(OR(WEEKDAY(AB175-1)=1,COUNTIF('Festivos 2026'!$A$5:$A$40,AB175-1)&gt;0),1,0),"")</f>
      </c>
      <c r="AD175">
        <f>IF(T175=1,IF(OR(WEEKDAY(AB175)=1,COUNTIF('Festivos 2026'!$A$5:$A$40,AB175)&gt;0),1,0),"")</f>
      </c>
      <c r="AE175">
        <f>IF(T175=1,IF(Z175&lt;=AA175,1,0),"")</f>
      </c>
      <c r="AF175">
        <f>IF(T175=1,MAX(0,MIN(AA175,AB175)-E175),"")</f>
      </c>
      <c r="AG175">
        <f>IF(T175=1,MAX(0,MIN(MIN(AA175,AB175),(AB175-1)+6/24)-E175)+MAX(0,MIN(AA175,AB175)-MAX(E175,(AB175-1)+19/24)),"")</f>
      </c>
      <c r="AH175">
        <f>IF(T175=1,MAX(0,AA175-MAX(E175,AB175)),"")</f>
      </c>
      <c r="AI175">
        <f>IF(T175=1,MAX(0,MIN(AA175,AB175+6/24)-MAX(E175,AB175))+MAX(0,AA175-MAX(MAX(E175,AB175),AB175+19/24)),"")</f>
      </c>
      <c r="AJ175">
        <f>IF(T175=1,MAX(0,MIN(F175,AB175)-AA175),"")</f>
      </c>
      <c r="AK175">
        <f>IF(T175=1,MAX(0,MIN(MIN(F175,AB175),(AB175-1)+6/24)-AA175)+MAX(0,MIN(F175,AB175)-MAX(AA175,(AB175-1)+19/24)),"")</f>
      </c>
      <c r="AL175">
        <f>IF(T175=1,MAX(0,F175-MAX(AA175,AB175)),"")</f>
      </c>
      <c r="AM175">
        <f>IF(T175=1,MAX(0,MIN(F175,AB175+6/24)-MAX(AA175,AB175))+MAX(0,F175-MAX(MAX(AA175,AB175),AB175+19/24)),"")</f>
      </c>
      <c r="AN175">
        <f>IF(T175=1,MAX(0,MIN(Z175,AB175)-Y175),"")</f>
      </c>
      <c r="AO175">
        <f>IF(T175=1,MAX(0,MIN(MIN(Z175,AB175),(AB175-1)+6/24)-Y175)+MAX(0,MIN(Z175,AB175)-MAX(Y175,(AB175-1)+19/24)),"")</f>
      </c>
      <c r="AP175">
        <f>IF(T175=1,MAX(0,Z175-MAX(Y175,AB175)),"")</f>
      </c>
      <c r="AQ175">
        <f>IF(T175=1,MAX(0,MIN(Z175,AB175+6/24)-MAX(Y175,AB175))+MAX(0,Z175-MAX(MAX(Y175,AB175),AB175+19/24)),"")</f>
      </c>
      <c r="AR175">
        <f>IF(T175=1,(AF175-AG175)-AE175*(AN175-AO175),"")</f>
      </c>
      <c r="AS175">
        <f>IF(T175=1,AG175-AE175*AO175,"")</f>
      </c>
      <c r="AT175">
        <f>IF(T175=1,(AJ175-AK175)-(1-AE175)*(AN175-AO175),"")</f>
      </c>
      <c r="AU175">
        <f>IF(T175=1,AK175-(1-AE175)*AO175,"")</f>
      </c>
      <c r="AV175">
        <f>IF(T175=1,(AH175-AI175)-AE175*(AP175-AQ175),"")</f>
      </c>
      <c r="AW175">
        <f>IF(T175=1,AI175-AE175*AQ175,"")</f>
      </c>
      <c r="AX175">
        <f>IF(T175=1,(AL175-AM175)-(1-AE175)*(AP175-AQ175),"")</f>
      </c>
      <c r="AY175">
        <f>IF(T175=1,AM175-(1-AE175)*AQ175,"")</f>
      </c>
    </row>
    <row r="176" spans="1:51" x14ac:dyDescent="0.25">
      <c r="A176" s="15"/>
      <c r="B176" s="15"/>
      <c r="C176" s="16"/>
      <c r="D176" s="11">
        <f>IF(J176="","",J176*(K176*INDEX('Parámetros'!$E$5:$E$7,U176)+L176*INDEX('Parámetros'!$F$5:$F$7,U176)+M176*INDEX('Parámetros'!$G$5:$G$7,U176)+N176*INDEX('Parámetros'!$H$5:$H$7,U176)+O176*INDEX('Parámetros'!$I$5:$I$7,U176)+P176*INDEX('Parámetros'!$J$5:$J$7,U176)+Q176*INDEX('Parámetros'!$K$5:$K$7,U176)+R176*INDEX('Parámetros'!$L$5:$L$7,U176)+S176*INDEX('Parámetros'!$M$5:$M$7,U176)))</f>
      </c>
      <c r="E176" s="17"/>
      <c r="F176" s="17"/>
      <c r="G176" s="15"/>
      <c r="H176" s="15"/>
      <c r="I176" s="13">
        <f>IF(AND(E176="",F176=""),"",IF(T176=1,(W176-X176)/60,"Revisa entrada y salida"))</f>
      </c>
      <c r="J176" s="14">
        <f>IF(OR(T176&lt;&gt;1,C176=""),"",C176/INDEX('Parámetros'!$D$5:$D$7,U176))</f>
      </c>
      <c r="K176" s="13">
        <f>IF(T176=1,ROUND(1440*((1-AC176)*AT176+(1-AD176)*AX176),0)/60,"")</f>
      </c>
      <c r="L176" s="13">
        <f>IF(T176=1,ROUND(1440*((1-AC176)*AU176+(1-AD176)*AY176),0)/60,"")</f>
      </c>
      <c r="M176" s="13">
        <f>IF(T176=1,ROUND(1440*((1-AC176)*AS176+(1-AD176)*AW176),0)/60,"")</f>
      </c>
      <c r="N176" s="13">
        <f>IF(T176=1,ROUND(1440*(IF(OR(H176="Sí",H176="Si",AC176=0),AC176*AR176+AD176*AV176,0)),0)/60,"")</f>
      </c>
      <c r="O176" s="13">
        <f>IF(T176=1,ROUND(1440*(IF(OR(H176="Sí",H176="Si",AC176=0),0,AC176*AR176+AD176*AV176)),0)/60,"")</f>
      </c>
      <c r="P176" s="13">
        <f>IF(T176=1,ROUND(1440*(IF(OR(H176="Sí",H176="Si",AC176=0),AC176*AS176+AD176*AW176,0)),0)/60,"")</f>
      </c>
      <c r="Q176" s="13">
        <f>IF(T176=1,ROUND(1440*(IF(OR(H176="Sí",H176="Si",AC176=0),0,AC176*AS176+AD176*AW176)),0)/60,"")</f>
      </c>
      <c r="R176" s="13">
        <f>IF(T176=1,ROUND(1440*(AC176*AT176+AD176*AX176),0)/60,"")</f>
      </c>
      <c r="S176" s="13">
        <f>IF(T176=1,ROUND(1440*(AC176*AU176+AD176*AY176),0)/60,"")</f>
      </c>
      <c r="T176">
        <f>IF(AND(ISNUMBER(E176),ISNUMBER(F176)),IF(AND(F176&gt;E176,YEAR(E176)=2026,(F176-E176)*1440&lt;=1140),1,0),0)</f>
      </c>
      <c r="U176">
        <f>IF(T176=1,MATCH(INT(E176),'Parámetros'!$A$5:$A$7,1),"")</f>
      </c>
      <c r="V176">
        <f>IF(T176=1,INDEX('Parámetros'!$C$5:$C$7,U176)/24,"")</f>
      </c>
      <c r="W176">
        <f>IF(T176=1,ROUND((F176-E176)*1440,0),"")</f>
      </c>
      <c r="X176">
        <f>IF(T176=1,MIN(N(G176),W176),"")</f>
      </c>
      <c r="Y176">
        <f>IF(T176=1,E176+(INT(W176/2)-INT(X176/2))/1440,"")</f>
      </c>
      <c r="Z176">
        <f>IF(T176=1,Y176+X176/1440,"")</f>
      </c>
      <c r="AA176">
        <f>IF(T176=1,MIN(F176,IF(E176+V176&lt;=Y176,E176+V176,E176+V176+X176/1440)),"")</f>
      </c>
      <c r="AB176">
        <f>IF(T176=1,INT(E176)+1,"")</f>
      </c>
      <c r="AC176">
        <f>IF(T176=1,IF(OR(WEEKDAY(AB176-1)=1,COUNTIF('Festivos 2026'!$A$5:$A$40,AB176-1)&gt;0),1,0),"")</f>
      </c>
      <c r="AD176">
        <f>IF(T176=1,IF(OR(WEEKDAY(AB176)=1,COUNTIF('Festivos 2026'!$A$5:$A$40,AB176)&gt;0),1,0),"")</f>
      </c>
      <c r="AE176">
        <f>IF(T176=1,IF(Z176&lt;=AA176,1,0),"")</f>
      </c>
      <c r="AF176">
        <f>IF(T176=1,MAX(0,MIN(AA176,AB176)-E176),"")</f>
      </c>
      <c r="AG176">
        <f>IF(T176=1,MAX(0,MIN(MIN(AA176,AB176),(AB176-1)+6/24)-E176)+MAX(0,MIN(AA176,AB176)-MAX(E176,(AB176-1)+19/24)),"")</f>
      </c>
      <c r="AH176">
        <f>IF(T176=1,MAX(0,AA176-MAX(E176,AB176)),"")</f>
      </c>
      <c r="AI176">
        <f>IF(T176=1,MAX(0,MIN(AA176,AB176+6/24)-MAX(E176,AB176))+MAX(0,AA176-MAX(MAX(E176,AB176),AB176+19/24)),"")</f>
      </c>
      <c r="AJ176">
        <f>IF(T176=1,MAX(0,MIN(F176,AB176)-AA176),"")</f>
      </c>
      <c r="AK176">
        <f>IF(T176=1,MAX(0,MIN(MIN(F176,AB176),(AB176-1)+6/24)-AA176)+MAX(0,MIN(F176,AB176)-MAX(AA176,(AB176-1)+19/24)),"")</f>
      </c>
      <c r="AL176">
        <f>IF(T176=1,MAX(0,F176-MAX(AA176,AB176)),"")</f>
      </c>
      <c r="AM176">
        <f>IF(T176=1,MAX(0,MIN(F176,AB176+6/24)-MAX(AA176,AB176))+MAX(0,F176-MAX(MAX(AA176,AB176),AB176+19/24)),"")</f>
      </c>
      <c r="AN176">
        <f>IF(T176=1,MAX(0,MIN(Z176,AB176)-Y176),"")</f>
      </c>
      <c r="AO176">
        <f>IF(T176=1,MAX(0,MIN(MIN(Z176,AB176),(AB176-1)+6/24)-Y176)+MAX(0,MIN(Z176,AB176)-MAX(Y176,(AB176-1)+19/24)),"")</f>
      </c>
      <c r="AP176">
        <f>IF(T176=1,MAX(0,Z176-MAX(Y176,AB176)),"")</f>
      </c>
      <c r="AQ176">
        <f>IF(T176=1,MAX(0,MIN(Z176,AB176+6/24)-MAX(Y176,AB176))+MAX(0,Z176-MAX(MAX(Y176,AB176),AB176+19/24)),"")</f>
      </c>
      <c r="AR176">
        <f>IF(T176=1,(AF176-AG176)-AE176*(AN176-AO176),"")</f>
      </c>
      <c r="AS176">
        <f>IF(T176=1,AG176-AE176*AO176,"")</f>
      </c>
      <c r="AT176">
        <f>IF(T176=1,(AJ176-AK176)-(1-AE176)*(AN176-AO176),"")</f>
      </c>
      <c r="AU176">
        <f>IF(T176=1,AK176-(1-AE176)*AO176,"")</f>
      </c>
      <c r="AV176">
        <f>IF(T176=1,(AH176-AI176)-AE176*(AP176-AQ176),"")</f>
      </c>
      <c r="AW176">
        <f>IF(T176=1,AI176-AE176*AQ176,"")</f>
      </c>
      <c r="AX176">
        <f>IF(T176=1,(AL176-AM176)-(1-AE176)*(AP176-AQ176),"")</f>
      </c>
      <c r="AY176">
        <f>IF(T176=1,AM176-(1-AE176)*AQ176,"")</f>
      </c>
    </row>
    <row r="177" spans="1:51" x14ac:dyDescent="0.25">
      <c r="A177" s="15"/>
      <c r="B177" s="15"/>
      <c r="C177" s="16"/>
      <c r="D177" s="11">
        <f>IF(J177="","",J177*(K177*INDEX('Parámetros'!$E$5:$E$7,U177)+L177*INDEX('Parámetros'!$F$5:$F$7,U177)+M177*INDEX('Parámetros'!$G$5:$G$7,U177)+N177*INDEX('Parámetros'!$H$5:$H$7,U177)+O177*INDEX('Parámetros'!$I$5:$I$7,U177)+P177*INDEX('Parámetros'!$J$5:$J$7,U177)+Q177*INDEX('Parámetros'!$K$5:$K$7,U177)+R177*INDEX('Parámetros'!$L$5:$L$7,U177)+S177*INDEX('Parámetros'!$M$5:$M$7,U177)))</f>
      </c>
      <c r="E177" s="17"/>
      <c r="F177" s="17"/>
      <c r="G177" s="15"/>
      <c r="H177" s="15"/>
      <c r="I177" s="13">
        <f>IF(AND(E177="",F177=""),"",IF(T177=1,(W177-X177)/60,"Revisa entrada y salida"))</f>
      </c>
      <c r="J177" s="14">
        <f>IF(OR(T177&lt;&gt;1,C177=""),"",C177/INDEX('Parámetros'!$D$5:$D$7,U177))</f>
      </c>
      <c r="K177" s="13">
        <f>IF(T177=1,ROUND(1440*((1-AC177)*AT177+(1-AD177)*AX177),0)/60,"")</f>
      </c>
      <c r="L177" s="13">
        <f>IF(T177=1,ROUND(1440*((1-AC177)*AU177+(1-AD177)*AY177),0)/60,"")</f>
      </c>
      <c r="M177" s="13">
        <f>IF(T177=1,ROUND(1440*((1-AC177)*AS177+(1-AD177)*AW177),0)/60,"")</f>
      </c>
      <c r="N177" s="13">
        <f>IF(T177=1,ROUND(1440*(IF(OR(H177="Sí",H177="Si",AC177=0),AC177*AR177+AD177*AV177,0)),0)/60,"")</f>
      </c>
      <c r="O177" s="13">
        <f>IF(T177=1,ROUND(1440*(IF(OR(H177="Sí",H177="Si",AC177=0),0,AC177*AR177+AD177*AV177)),0)/60,"")</f>
      </c>
      <c r="P177" s="13">
        <f>IF(T177=1,ROUND(1440*(IF(OR(H177="Sí",H177="Si",AC177=0),AC177*AS177+AD177*AW177,0)),0)/60,"")</f>
      </c>
      <c r="Q177" s="13">
        <f>IF(T177=1,ROUND(1440*(IF(OR(H177="Sí",H177="Si",AC177=0),0,AC177*AS177+AD177*AW177)),0)/60,"")</f>
      </c>
      <c r="R177" s="13">
        <f>IF(T177=1,ROUND(1440*(AC177*AT177+AD177*AX177),0)/60,"")</f>
      </c>
      <c r="S177" s="13">
        <f>IF(T177=1,ROUND(1440*(AC177*AU177+AD177*AY177),0)/60,"")</f>
      </c>
      <c r="T177">
        <f>IF(AND(ISNUMBER(E177),ISNUMBER(F177)),IF(AND(F177&gt;E177,YEAR(E177)=2026,(F177-E177)*1440&lt;=1140),1,0),0)</f>
      </c>
      <c r="U177">
        <f>IF(T177=1,MATCH(INT(E177),'Parámetros'!$A$5:$A$7,1),"")</f>
      </c>
      <c r="V177">
        <f>IF(T177=1,INDEX('Parámetros'!$C$5:$C$7,U177)/24,"")</f>
      </c>
      <c r="W177">
        <f>IF(T177=1,ROUND((F177-E177)*1440,0),"")</f>
      </c>
      <c r="X177">
        <f>IF(T177=1,MIN(N(G177),W177),"")</f>
      </c>
      <c r="Y177">
        <f>IF(T177=1,E177+(INT(W177/2)-INT(X177/2))/1440,"")</f>
      </c>
      <c r="Z177">
        <f>IF(T177=1,Y177+X177/1440,"")</f>
      </c>
      <c r="AA177">
        <f>IF(T177=1,MIN(F177,IF(E177+V177&lt;=Y177,E177+V177,E177+V177+X177/1440)),"")</f>
      </c>
      <c r="AB177">
        <f>IF(T177=1,INT(E177)+1,"")</f>
      </c>
      <c r="AC177">
        <f>IF(T177=1,IF(OR(WEEKDAY(AB177-1)=1,COUNTIF('Festivos 2026'!$A$5:$A$40,AB177-1)&gt;0),1,0),"")</f>
      </c>
      <c r="AD177">
        <f>IF(T177=1,IF(OR(WEEKDAY(AB177)=1,COUNTIF('Festivos 2026'!$A$5:$A$40,AB177)&gt;0),1,0),"")</f>
      </c>
      <c r="AE177">
        <f>IF(T177=1,IF(Z177&lt;=AA177,1,0),"")</f>
      </c>
      <c r="AF177">
        <f>IF(T177=1,MAX(0,MIN(AA177,AB177)-E177),"")</f>
      </c>
      <c r="AG177">
        <f>IF(T177=1,MAX(0,MIN(MIN(AA177,AB177),(AB177-1)+6/24)-E177)+MAX(0,MIN(AA177,AB177)-MAX(E177,(AB177-1)+19/24)),"")</f>
      </c>
      <c r="AH177">
        <f>IF(T177=1,MAX(0,AA177-MAX(E177,AB177)),"")</f>
      </c>
      <c r="AI177">
        <f>IF(T177=1,MAX(0,MIN(AA177,AB177+6/24)-MAX(E177,AB177))+MAX(0,AA177-MAX(MAX(E177,AB177),AB177+19/24)),"")</f>
      </c>
      <c r="AJ177">
        <f>IF(T177=1,MAX(0,MIN(F177,AB177)-AA177),"")</f>
      </c>
      <c r="AK177">
        <f>IF(T177=1,MAX(0,MIN(MIN(F177,AB177),(AB177-1)+6/24)-AA177)+MAX(0,MIN(F177,AB177)-MAX(AA177,(AB177-1)+19/24)),"")</f>
      </c>
      <c r="AL177">
        <f>IF(T177=1,MAX(0,F177-MAX(AA177,AB177)),"")</f>
      </c>
      <c r="AM177">
        <f>IF(T177=1,MAX(0,MIN(F177,AB177+6/24)-MAX(AA177,AB177))+MAX(0,F177-MAX(MAX(AA177,AB177),AB177+19/24)),"")</f>
      </c>
      <c r="AN177">
        <f>IF(T177=1,MAX(0,MIN(Z177,AB177)-Y177),"")</f>
      </c>
      <c r="AO177">
        <f>IF(T177=1,MAX(0,MIN(MIN(Z177,AB177),(AB177-1)+6/24)-Y177)+MAX(0,MIN(Z177,AB177)-MAX(Y177,(AB177-1)+19/24)),"")</f>
      </c>
      <c r="AP177">
        <f>IF(T177=1,MAX(0,Z177-MAX(Y177,AB177)),"")</f>
      </c>
      <c r="AQ177">
        <f>IF(T177=1,MAX(0,MIN(Z177,AB177+6/24)-MAX(Y177,AB177))+MAX(0,Z177-MAX(MAX(Y177,AB177),AB177+19/24)),"")</f>
      </c>
      <c r="AR177">
        <f>IF(T177=1,(AF177-AG177)-AE177*(AN177-AO177),"")</f>
      </c>
      <c r="AS177">
        <f>IF(T177=1,AG177-AE177*AO177,"")</f>
      </c>
      <c r="AT177">
        <f>IF(T177=1,(AJ177-AK177)-(1-AE177)*(AN177-AO177),"")</f>
      </c>
      <c r="AU177">
        <f>IF(T177=1,AK177-(1-AE177)*AO177,"")</f>
      </c>
      <c r="AV177">
        <f>IF(T177=1,(AH177-AI177)-AE177*(AP177-AQ177),"")</f>
      </c>
      <c r="AW177">
        <f>IF(T177=1,AI177-AE177*AQ177,"")</f>
      </c>
      <c r="AX177">
        <f>IF(T177=1,(AL177-AM177)-(1-AE177)*(AP177-AQ177),"")</f>
      </c>
      <c r="AY177">
        <f>IF(T177=1,AM177-(1-AE177)*AQ177,"")</f>
      </c>
    </row>
    <row r="178" spans="1:51" x14ac:dyDescent="0.25">
      <c r="A178" s="15"/>
      <c r="B178" s="15"/>
      <c r="C178" s="16"/>
      <c r="D178" s="11">
        <f>IF(J178="","",J178*(K178*INDEX('Parámetros'!$E$5:$E$7,U178)+L178*INDEX('Parámetros'!$F$5:$F$7,U178)+M178*INDEX('Parámetros'!$G$5:$G$7,U178)+N178*INDEX('Parámetros'!$H$5:$H$7,U178)+O178*INDEX('Parámetros'!$I$5:$I$7,U178)+P178*INDEX('Parámetros'!$J$5:$J$7,U178)+Q178*INDEX('Parámetros'!$K$5:$K$7,U178)+R178*INDEX('Parámetros'!$L$5:$L$7,U178)+S178*INDEX('Parámetros'!$M$5:$M$7,U178)))</f>
      </c>
      <c r="E178" s="17"/>
      <c r="F178" s="17"/>
      <c r="G178" s="15"/>
      <c r="H178" s="15"/>
      <c r="I178" s="13">
        <f>IF(AND(E178="",F178=""),"",IF(T178=1,(W178-X178)/60,"Revisa entrada y salida"))</f>
      </c>
      <c r="J178" s="14">
        <f>IF(OR(T178&lt;&gt;1,C178=""),"",C178/INDEX('Parámetros'!$D$5:$D$7,U178))</f>
      </c>
      <c r="K178" s="13">
        <f>IF(T178=1,ROUND(1440*((1-AC178)*AT178+(1-AD178)*AX178),0)/60,"")</f>
      </c>
      <c r="L178" s="13">
        <f>IF(T178=1,ROUND(1440*((1-AC178)*AU178+(1-AD178)*AY178),0)/60,"")</f>
      </c>
      <c r="M178" s="13">
        <f>IF(T178=1,ROUND(1440*((1-AC178)*AS178+(1-AD178)*AW178),0)/60,"")</f>
      </c>
      <c r="N178" s="13">
        <f>IF(T178=1,ROUND(1440*(IF(OR(H178="Sí",H178="Si",AC178=0),AC178*AR178+AD178*AV178,0)),0)/60,"")</f>
      </c>
      <c r="O178" s="13">
        <f>IF(T178=1,ROUND(1440*(IF(OR(H178="Sí",H178="Si",AC178=0),0,AC178*AR178+AD178*AV178)),0)/60,"")</f>
      </c>
      <c r="P178" s="13">
        <f>IF(T178=1,ROUND(1440*(IF(OR(H178="Sí",H178="Si",AC178=0),AC178*AS178+AD178*AW178,0)),0)/60,"")</f>
      </c>
      <c r="Q178" s="13">
        <f>IF(T178=1,ROUND(1440*(IF(OR(H178="Sí",H178="Si",AC178=0),0,AC178*AS178+AD178*AW178)),0)/60,"")</f>
      </c>
      <c r="R178" s="13">
        <f>IF(T178=1,ROUND(1440*(AC178*AT178+AD178*AX178),0)/60,"")</f>
      </c>
      <c r="S178" s="13">
        <f>IF(T178=1,ROUND(1440*(AC178*AU178+AD178*AY178),0)/60,"")</f>
      </c>
      <c r="T178">
        <f>IF(AND(ISNUMBER(E178),ISNUMBER(F178)),IF(AND(F178&gt;E178,YEAR(E178)=2026,(F178-E178)*1440&lt;=1140),1,0),0)</f>
      </c>
      <c r="U178">
        <f>IF(T178=1,MATCH(INT(E178),'Parámetros'!$A$5:$A$7,1),"")</f>
      </c>
      <c r="V178">
        <f>IF(T178=1,INDEX('Parámetros'!$C$5:$C$7,U178)/24,"")</f>
      </c>
      <c r="W178">
        <f>IF(T178=1,ROUND((F178-E178)*1440,0),"")</f>
      </c>
      <c r="X178">
        <f>IF(T178=1,MIN(N(G178),W178),"")</f>
      </c>
      <c r="Y178">
        <f>IF(T178=1,E178+(INT(W178/2)-INT(X178/2))/1440,"")</f>
      </c>
      <c r="Z178">
        <f>IF(T178=1,Y178+X178/1440,"")</f>
      </c>
      <c r="AA178">
        <f>IF(T178=1,MIN(F178,IF(E178+V178&lt;=Y178,E178+V178,E178+V178+X178/1440)),"")</f>
      </c>
      <c r="AB178">
        <f>IF(T178=1,INT(E178)+1,"")</f>
      </c>
      <c r="AC178">
        <f>IF(T178=1,IF(OR(WEEKDAY(AB178-1)=1,COUNTIF('Festivos 2026'!$A$5:$A$40,AB178-1)&gt;0),1,0),"")</f>
      </c>
      <c r="AD178">
        <f>IF(T178=1,IF(OR(WEEKDAY(AB178)=1,COUNTIF('Festivos 2026'!$A$5:$A$40,AB178)&gt;0),1,0),"")</f>
      </c>
      <c r="AE178">
        <f>IF(T178=1,IF(Z178&lt;=AA178,1,0),"")</f>
      </c>
      <c r="AF178">
        <f>IF(T178=1,MAX(0,MIN(AA178,AB178)-E178),"")</f>
      </c>
      <c r="AG178">
        <f>IF(T178=1,MAX(0,MIN(MIN(AA178,AB178),(AB178-1)+6/24)-E178)+MAX(0,MIN(AA178,AB178)-MAX(E178,(AB178-1)+19/24)),"")</f>
      </c>
      <c r="AH178">
        <f>IF(T178=1,MAX(0,AA178-MAX(E178,AB178)),"")</f>
      </c>
      <c r="AI178">
        <f>IF(T178=1,MAX(0,MIN(AA178,AB178+6/24)-MAX(E178,AB178))+MAX(0,AA178-MAX(MAX(E178,AB178),AB178+19/24)),"")</f>
      </c>
      <c r="AJ178">
        <f>IF(T178=1,MAX(0,MIN(F178,AB178)-AA178),"")</f>
      </c>
      <c r="AK178">
        <f>IF(T178=1,MAX(0,MIN(MIN(F178,AB178),(AB178-1)+6/24)-AA178)+MAX(0,MIN(F178,AB178)-MAX(AA178,(AB178-1)+19/24)),"")</f>
      </c>
      <c r="AL178">
        <f>IF(T178=1,MAX(0,F178-MAX(AA178,AB178)),"")</f>
      </c>
      <c r="AM178">
        <f>IF(T178=1,MAX(0,MIN(F178,AB178+6/24)-MAX(AA178,AB178))+MAX(0,F178-MAX(MAX(AA178,AB178),AB178+19/24)),"")</f>
      </c>
      <c r="AN178">
        <f>IF(T178=1,MAX(0,MIN(Z178,AB178)-Y178),"")</f>
      </c>
      <c r="AO178">
        <f>IF(T178=1,MAX(0,MIN(MIN(Z178,AB178),(AB178-1)+6/24)-Y178)+MAX(0,MIN(Z178,AB178)-MAX(Y178,(AB178-1)+19/24)),"")</f>
      </c>
      <c r="AP178">
        <f>IF(T178=1,MAX(0,Z178-MAX(Y178,AB178)),"")</f>
      </c>
      <c r="AQ178">
        <f>IF(T178=1,MAX(0,MIN(Z178,AB178+6/24)-MAX(Y178,AB178))+MAX(0,Z178-MAX(MAX(Y178,AB178),AB178+19/24)),"")</f>
      </c>
      <c r="AR178">
        <f>IF(T178=1,(AF178-AG178)-AE178*(AN178-AO178),"")</f>
      </c>
      <c r="AS178">
        <f>IF(T178=1,AG178-AE178*AO178,"")</f>
      </c>
      <c r="AT178">
        <f>IF(T178=1,(AJ178-AK178)-(1-AE178)*(AN178-AO178),"")</f>
      </c>
      <c r="AU178">
        <f>IF(T178=1,AK178-(1-AE178)*AO178,"")</f>
      </c>
      <c r="AV178">
        <f>IF(T178=1,(AH178-AI178)-AE178*(AP178-AQ178),"")</f>
      </c>
      <c r="AW178">
        <f>IF(T178=1,AI178-AE178*AQ178,"")</f>
      </c>
      <c r="AX178">
        <f>IF(T178=1,(AL178-AM178)-(1-AE178)*(AP178-AQ178),"")</f>
      </c>
      <c r="AY178">
        <f>IF(T178=1,AM178-(1-AE178)*AQ178,"")</f>
      </c>
    </row>
    <row r="179" spans="1:51" x14ac:dyDescent="0.25">
      <c r="A179" s="15"/>
      <c r="B179" s="15"/>
      <c r="C179" s="16"/>
      <c r="D179" s="11">
        <f>IF(J179="","",J179*(K179*INDEX('Parámetros'!$E$5:$E$7,U179)+L179*INDEX('Parámetros'!$F$5:$F$7,U179)+M179*INDEX('Parámetros'!$G$5:$G$7,U179)+N179*INDEX('Parámetros'!$H$5:$H$7,U179)+O179*INDEX('Parámetros'!$I$5:$I$7,U179)+P179*INDEX('Parámetros'!$J$5:$J$7,U179)+Q179*INDEX('Parámetros'!$K$5:$K$7,U179)+R179*INDEX('Parámetros'!$L$5:$L$7,U179)+S179*INDEX('Parámetros'!$M$5:$M$7,U179)))</f>
      </c>
      <c r="E179" s="17"/>
      <c r="F179" s="17"/>
      <c r="G179" s="15"/>
      <c r="H179" s="15"/>
      <c r="I179" s="13">
        <f>IF(AND(E179="",F179=""),"",IF(T179=1,(W179-X179)/60,"Revisa entrada y salida"))</f>
      </c>
      <c r="J179" s="14">
        <f>IF(OR(T179&lt;&gt;1,C179=""),"",C179/INDEX('Parámetros'!$D$5:$D$7,U179))</f>
      </c>
      <c r="K179" s="13">
        <f>IF(T179=1,ROUND(1440*((1-AC179)*AT179+(1-AD179)*AX179),0)/60,"")</f>
      </c>
      <c r="L179" s="13">
        <f>IF(T179=1,ROUND(1440*((1-AC179)*AU179+(1-AD179)*AY179),0)/60,"")</f>
      </c>
      <c r="M179" s="13">
        <f>IF(T179=1,ROUND(1440*((1-AC179)*AS179+(1-AD179)*AW179),0)/60,"")</f>
      </c>
      <c r="N179" s="13">
        <f>IF(T179=1,ROUND(1440*(IF(OR(H179="Sí",H179="Si",AC179=0),AC179*AR179+AD179*AV179,0)),0)/60,"")</f>
      </c>
      <c r="O179" s="13">
        <f>IF(T179=1,ROUND(1440*(IF(OR(H179="Sí",H179="Si",AC179=0),0,AC179*AR179+AD179*AV179)),0)/60,"")</f>
      </c>
      <c r="P179" s="13">
        <f>IF(T179=1,ROUND(1440*(IF(OR(H179="Sí",H179="Si",AC179=0),AC179*AS179+AD179*AW179,0)),0)/60,"")</f>
      </c>
      <c r="Q179" s="13">
        <f>IF(T179=1,ROUND(1440*(IF(OR(H179="Sí",H179="Si",AC179=0),0,AC179*AS179+AD179*AW179)),0)/60,"")</f>
      </c>
      <c r="R179" s="13">
        <f>IF(T179=1,ROUND(1440*(AC179*AT179+AD179*AX179),0)/60,"")</f>
      </c>
      <c r="S179" s="13">
        <f>IF(T179=1,ROUND(1440*(AC179*AU179+AD179*AY179),0)/60,"")</f>
      </c>
      <c r="T179">
        <f>IF(AND(ISNUMBER(E179),ISNUMBER(F179)),IF(AND(F179&gt;E179,YEAR(E179)=2026,(F179-E179)*1440&lt;=1140),1,0),0)</f>
      </c>
      <c r="U179">
        <f>IF(T179=1,MATCH(INT(E179),'Parámetros'!$A$5:$A$7,1),"")</f>
      </c>
      <c r="V179">
        <f>IF(T179=1,INDEX('Parámetros'!$C$5:$C$7,U179)/24,"")</f>
      </c>
      <c r="W179">
        <f>IF(T179=1,ROUND((F179-E179)*1440,0),"")</f>
      </c>
      <c r="X179">
        <f>IF(T179=1,MIN(N(G179),W179),"")</f>
      </c>
      <c r="Y179">
        <f>IF(T179=1,E179+(INT(W179/2)-INT(X179/2))/1440,"")</f>
      </c>
      <c r="Z179">
        <f>IF(T179=1,Y179+X179/1440,"")</f>
      </c>
      <c r="AA179">
        <f>IF(T179=1,MIN(F179,IF(E179+V179&lt;=Y179,E179+V179,E179+V179+X179/1440)),"")</f>
      </c>
      <c r="AB179">
        <f>IF(T179=1,INT(E179)+1,"")</f>
      </c>
      <c r="AC179">
        <f>IF(T179=1,IF(OR(WEEKDAY(AB179-1)=1,COUNTIF('Festivos 2026'!$A$5:$A$40,AB179-1)&gt;0),1,0),"")</f>
      </c>
      <c r="AD179">
        <f>IF(T179=1,IF(OR(WEEKDAY(AB179)=1,COUNTIF('Festivos 2026'!$A$5:$A$40,AB179)&gt;0),1,0),"")</f>
      </c>
      <c r="AE179">
        <f>IF(T179=1,IF(Z179&lt;=AA179,1,0),"")</f>
      </c>
      <c r="AF179">
        <f>IF(T179=1,MAX(0,MIN(AA179,AB179)-E179),"")</f>
      </c>
      <c r="AG179">
        <f>IF(T179=1,MAX(0,MIN(MIN(AA179,AB179),(AB179-1)+6/24)-E179)+MAX(0,MIN(AA179,AB179)-MAX(E179,(AB179-1)+19/24)),"")</f>
      </c>
      <c r="AH179">
        <f>IF(T179=1,MAX(0,AA179-MAX(E179,AB179)),"")</f>
      </c>
      <c r="AI179">
        <f>IF(T179=1,MAX(0,MIN(AA179,AB179+6/24)-MAX(E179,AB179))+MAX(0,AA179-MAX(MAX(E179,AB179),AB179+19/24)),"")</f>
      </c>
      <c r="AJ179">
        <f>IF(T179=1,MAX(0,MIN(F179,AB179)-AA179),"")</f>
      </c>
      <c r="AK179">
        <f>IF(T179=1,MAX(0,MIN(MIN(F179,AB179),(AB179-1)+6/24)-AA179)+MAX(0,MIN(F179,AB179)-MAX(AA179,(AB179-1)+19/24)),"")</f>
      </c>
      <c r="AL179">
        <f>IF(T179=1,MAX(0,F179-MAX(AA179,AB179)),"")</f>
      </c>
      <c r="AM179">
        <f>IF(T179=1,MAX(0,MIN(F179,AB179+6/24)-MAX(AA179,AB179))+MAX(0,F179-MAX(MAX(AA179,AB179),AB179+19/24)),"")</f>
      </c>
      <c r="AN179">
        <f>IF(T179=1,MAX(0,MIN(Z179,AB179)-Y179),"")</f>
      </c>
      <c r="AO179">
        <f>IF(T179=1,MAX(0,MIN(MIN(Z179,AB179),(AB179-1)+6/24)-Y179)+MAX(0,MIN(Z179,AB179)-MAX(Y179,(AB179-1)+19/24)),"")</f>
      </c>
      <c r="AP179">
        <f>IF(T179=1,MAX(0,Z179-MAX(Y179,AB179)),"")</f>
      </c>
      <c r="AQ179">
        <f>IF(T179=1,MAX(0,MIN(Z179,AB179+6/24)-MAX(Y179,AB179))+MAX(0,Z179-MAX(MAX(Y179,AB179),AB179+19/24)),"")</f>
      </c>
      <c r="AR179">
        <f>IF(T179=1,(AF179-AG179)-AE179*(AN179-AO179),"")</f>
      </c>
      <c r="AS179">
        <f>IF(T179=1,AG179-AE179*AO179,"")</f>
      </c>
      <c r="AT179">
        <f>IF(T179=1,(AJ179-AK179)-(1-AE179)*(AN179-AO179),"")</f>
      </c>
      <c r="AU179">
        <f>IF(T179=1,AK179-(1-AE179)*AO179,"")</f>
      </c>
      <c r="AV179">
        <f>IF(T179=1,(AH179-AI179)-AE179*(AP179-AQ179),"")</f>
      </c>
      <c r="AW179">
        <f>IF(T179=1,AI179-AE179*AQ179,"")</f>
      </c>
      <c r="AX179">
        <f>IF(T179=1,(AL179-AM179)-(1-AE179)*(AP179-AQ179),"")</f>
      </c>
      <c r="AY179">
        <f>IF(T179=1,AM179-(1-AE179)*AQ179,"")</f>
      </c>
    </row>
    <row r="180" spans="1:51" x14ac:dyDescent="0.25">
      <c r="A180" s="15"/>
      <c r="B180" s="15"/>
      <c r="C180" s="16"/>
      <c r="D180" s="11">
        <f>IF(J180="","",J180*(K180*INDEX('Parámetros'!$E$5:$E$7,U180)+L180*INDEX('Parámetros'!$F$5:$F$7,U180)+M180*INDEX('Parámetros'!$G$5:$G$7,U180)+N180*INDEX('Parámetros'!$H$5:$H$7,U180)+O180*INDEX('Parámetros'!$I$5:$I$7,U180)+P180*INDEX('Parámetros'!$J$5:$J$7,U180)+Q180*INDEX('Parámetros'!$K$5:$K$7,U180)+R180*INDEX('Parámetros'!$L$5:$L$7,U180)+S180*INDEX('Parámetros'!$M$5:$M$7,U180)))</f>
      </c>
      <c r="E180" s="17"/>
      <c r="F180" s="17"/>
      <c r="G180" s="15"/>
      <c r="H180" s="15"/>
      <c r="I180" s="13">
        <f>IF(AND(E180="",F180=""),"",IF(T180=1,(W180-X180)/60,"Revisa entrada y salida"))</f>
      </c>
      <c r="J180" s="14">
        <f>IF(OR(T180&lt;&gt;1,C180=""),"",C180/INDEX('Parámetros'!$D$5:$D$7,U180))</f>
      </c>
      <c r="K180" s="13">
        <f>IF(T180=1,ROUND(1440*((1-AC180)*AT180+(1-AD180)*AX180),0)/60,"")</f>
      </c>
      <c r="L180" s="13">
        <f>IF(T180=1,ROUND(1440*((1-AC180)*AU180+(1-AD180)*AY180),0)/60,"")</f>
      </c>
      <c r="M180" s="13">
        <f>IF(T180=1,ROUND(1440*((1-AC180)*AS180+(1-AD180)*AW180),0)/60,"")</f>
      </c>
      <c r="N180" s="13">
        <f>IF(T180=1,ROUND(1440*(IF(OR(H180="Sí",H180="Si",AC180=0),AC180*AR180+AD180*AV180,0)),0)/60,"")</f>
      </c>
      <c r="O180" s="13">
        <f>IF(T180=1,ROUND(1440*(IF(OR(H180="Sí",H180="Si",AC180=0),0,AC180*AR180+AD180*AV180)),0)/60,"")</f>
      </c>
      <c r="P180" s="13">
        <f>IF(T180=1,ROUND(1440*(IF(OR(H180="Sí",H180="Si",AC180=0),AC180*AS180+AD180*AW180,0)),0)/60,"")</f>
      </c>
      <c r="Q180" s="13">
        <f>IF(T180=1,ROUND(1440*(IF(OR(H180="Sí",H180="Si",AC180=0),0,AC180*AS180+AD180*AW180)),0)/60,"")</f>
      </c>
      <c r="R180" s="13">
        <f>IF(T180=1,ROUND(1440*(AC180*AT180+AD180*AX180),0)/60,"")</f>
      </c>
      <c r="S180" s="13">
        <f>IF(T180=1,ROUND(1440*(AC180*AU180+AD180*AY180),0)/60,"")</f>
      </c>
      <c r="T180">
        <f>IF(AND(ISNUMBER(E180),ISNUMBER(F180)),IF(AND(F180&gt;E180,YEAR(E180)=2026,(F180-E180)*1440&lt;=1140),1,0),0)</f>
      </c>
      <c r="U180">
        <f>IF(T180=1,MATCH(INT(E180),'Parámetros'!$A$5:$A$7,1),"")</f>
      </c>
      <c r="V180">
        <f>IF(T180=1,INDEX('Parámetros'!$C$5:$C$7,U180)/24,"")</f>
      </c>
      <c r="W180">
        <f>IF(T180=1,ROUND((F180-E180)*1440,0),"")</f>
      </c>
      <c r="X180">
        <f>IF(T180=1,MIN(N(G180),W180),"")</f>
      </c>
      <c r="Y180">
        <f>IF(T180=1,E180+(INT(W180/2)-INT(X180/2))/1440,"")</f>
      </c>
      <c r="Z180">
        <f>IF(T180=1,Y180+X180/1440,"")</f>
      </c>
      <c r="AA180">
        <f>IF(T180=1,MIN(F180,IF(E180+V180&lt;=Y180,E180+V180,E180+V180+X180/1440)),"")</f>
      </c>
      <c r="AB180">
        <f>IF(T180=1,INT(E180)+1,"")</f>
      </c>
      <c r="AC180">
        <f>IF(T180=1,IF(OR(WEEKDAY(AB180-1)=1,COUNTIF('Festivos 2026'!$A$5:$A$40,AB180-1)&gt;0),1,0),"")</f>
      </c>
      <c r="AD180">
        <f>IF(T180=1,IF(OR(WEEKDAY(AB180)=1,COUNTIF('Festivos 2026'!$A$5:$A$40,AB180)&gt;0),1,0),"")</f>
      </c>
      <c r="AE180">
        <f>IF(T180=1,IF(Z180&lt;=AA180,1,0),"")</f>
      </c>
      <c r="AF180">
        <f>IF(T180=1,MAX(0,MIN(AA180,AB180)-E180),"")</f>
      </c>
      <c r="AG180">
        <f>IF(T180=1,MAX(0,MIN(MIN(AA180,AB180),(AB180-1)+6/24)-E180)+MAX(0,MIN(AA180,AB180)-MAX(E180,(AB180-1)+19/24)),"")</f>
      </c>
      <c r="AH180">
        <f>IF(T180=1,MAX(0,AA180-MAX(E180,AB180)),"")</f>
      </c>
      <c r="AI180">
        <f>IF(T180=1,MAX(0,MIN(AA180,AB180+6/24)-MAX(E180,AB180))+MAX(0,AA180-MAX(MAX(E180,AB180),AB180+19/24)),"")</f>
      </c>
      <c r="AJ180">
        <f>IF(T180=1,MAX(0,MIN(F180,AB180)-AA180),"")</f>
      </c>
      <c r="AK180">
        <f>IF(T180=1,MAX(0,MIN(MIN(F180,AB180),(AB180-1)+6/24)-AA180)+MAX(0,MIN(F180,AB180)-MAX(AA180,(AB180-1)+19/24)),"")</f>
      </c>
      <c r="AL180">
        <f>IF(T180=1,MAX(0,F180-MAX(AA180,AB180)),"")</f>
      </c>
      <c r="AM180">
        <f>IF(T180=1,MAX(0,MIN(F180,AB180+6/24)-MAX(AA180,AB180))+MAX(0,F180-MAX(MAX(AA180,AB180),AB180+19/24)),"")</f>
      </c>
      <c r="AN180">
        <f>IF(T180=1,MAX(0,MIN(Z180,AB180)-Y180),"")</f>
      </c>
      <c r="AO180">
        <f>IF(T180=1,MAX(0,MIN(MIN(Z180,AB180),(AB180-1)+6/24)-Y180)+MAX(0,MIN(Z180,AB180)-MAX(Y180,(AB180-1)+19/24)),"")</f>
      </c>
      <c r="AP180">
        <f>IF(T180=1,MAX(0,Z180-MAX(Y180,AB180)),"")</f>
      </c>
      <c r="AQ180">
        <f>IF(T180=1,MAX(0,MIN(Z180,AB180+6/24)-MAX(Y180,AB180))+MAX(0,Z180-MAX(MAX(Y180,AB180),AB180+19/24)),"")</f>
      </c>
      <c r="AR180">
        <f>IF(T180=1,(AF180-AG180)-AE180*(AN180-AO180),"")</f>
      </c>
      <c r="AS180">
        <f>IF(T180=1,AG180-AE180*AO180,"")</f>
      </c>
      <c r="AT180">
        <f>IF(T180=1,(AJ180-AK180)-(1-AE180)*(AN180-AO180),"")</f>
      </c>
      <c r="AU180">
        <f>IF(T180=1,AK180-(1-AE180)*AO180,"")</f>
      </c>
      <c r="AV180">
        <f>IF(T180=1,(AH180-AI180)-AE180*(AP180-AQ180),"")</f>
      </c>
      <c r="AW180">
        <f>IF(T180=1,AI180-AE180*AQ180,"")</f>
      </c>
      <c r="AX180">
        <f>IF(T180=1,(AL180-AM180)-(1-AE180)*(AP180-AQ180),"")</f>
      </c>
      <c r="AY180">
        <f>IF(T180=1,AM180-(1-AE180)*AQ180,"")</f>
      </c>
    </row>
    <row r="181" spans="1:51" x14ac:dyDescent="0.25">
      <c r="A181" s="15"/>
      <c r="B181" s="15"/>
      <c r="C181" s="16"/>
      <c r="D181" s="11">
        <f>IF(J181="","",J181*(K181*INDEX('Parámetros'!$E$5:$E$7,U181)+L181*INDEX('Parámetros'!$F$5:$F$7,U181)+M181*INDEX('Parámetros'!$G$5:$G$7,U181)+N181*INDEX('Parámetros'!$H$5:$H$7,U181)+O181*INDEX('Parámetros'!$I$5:$I$7,U181)+P181*INDEX('Parámetros'!$J$5:$J$7,U181)+Q181*INDEX('Parámetros'!$K$5:$K$7,U181)+R181*INDEX('Parámetros'!$L$5:$L$7,U181)+S181*INDEX('Parámetros'!$M$5:$M$7,U181)))</f>
      </c>
      <c r="E181" s="17"/>
      <c r="F181" s="17"/>
      <c r="G181" s="15"/>
      <c r="H181" s="15"/>
      <c r="I181" s="13">
        <f>IF(AND(E181="",F181=""),"",IF(T181=1,(W181-X181)/60,"Revisa entrada y salida"))</f>
      </c>
      <c r="J181" s="14">
        <f>IF(OR(T181&lt;&gt;1,C181=""),"",C181/INDEX('Parámetros'!$D$5:$D$7,U181))</f>
      </c>
      <c r="K181" s="13">
        <f>IF(T181=1,ROUND(1440*((1-AC181)*AT181+(1-AD181)*AX181),0)/60,"")</f>
      </c>
      <c r="L181" s="13">
        <f>IF(T181=1,ROUND(1440*((1-AC181)*AU181+(1-AD181)*AY181),0)/60,"")</f>
      </c>
      <c r="M181" s="13">
        <f>IF(T181=1,ROUND(1440*((1-AC181)*AS181+(1-AD181)*AW181),0)/60,"")</f>
      </c>
      <c r="N181" s="13">
        <f>IF(T181=1,ROUND(1440*(IF(OR(H181="Sí",H181="Si",AC181=0),AC181*AR181+AD181*AV181,0)),0)/60,"")</f>
      </c>
      <c r="O181" s="13">
        <f>IF(T181=1,ROUND(1440*(IF(OR(H181="Sí",H181="Si",AC181=0),0,AC181*AR181+AD181*AV181)),0)/60,"")</f>
      </c>
      <c r="P181" s="13">
        <f>IF(T181=1,ROUND(1440*(IF(OR(H181="Sí",H181="Si",AC181=0),AC181*AS181+AD181*AW181,0)),0)/60,"")</f>
      </c>
      <c r="Q181" s="13">
        <f>IF(T181=1,ROUND(1440*(IF(OR(H181="Sí",H181="Si",AC181=0),0,AC181*AS181+AD181*AW181)),0)/60,"")</f>
      </c>
      <c r="R181" s="13">
        <f>IF(T181=1,ROUND(1440*(AC181*AT181+AD181*AX181),0)/60,"")</f>
      </c>
      <c r="S181" s="13">
        <f>IF(T181=1,ROUND(1440*(AC181*AU181+AD181*AY181),0)/60,"")</f>
      </c>
      <c r="T181">
        <f>IF(AND(ISNUMBER(E181),ISNUMBER(F181)),IF(AND(F181&gt;E181,YEAR(E181)=2026,(F181-E181)*1440&lt;=1140),1,0),0)</f>
      </c>
      <c r="U181">
        <f>IF(T181=1,MATCH(INT(E181),'Parámetros'!$A$5:$A$7,1),"")</f>
      </c>
      <c r="V181">
        <f>IF(T181=1,INDEX('Parámetros'!$C$5:$C$7,U181)/24,"")</f>
      </c>
      <c r="W181">
        <f>IF(T181=1,ROUND((F181-E181)*1440,0),"")</f>
      </c>
      <c r="X181">
        <f>IF(T181=1,MIN(N(G181),W181),"")</f>
      </c>
      <c r="Y181">
        <f>IF(T181=1,E181+(INT(W181/2)-INT(X181/2))/1440,"")</f>
      </c>
      <c r="Z181">
        <f>IF(T181=1,Y181+X181/1440,"")</f>
      </c>
      <c r="AA181">
        <f>IF(T181=1,MIN(F181,IF(E181+V181&lt;=Y181,E181+V181,E181+V181+X181/1440)),"")</f>
      </c>
      <c r="AB181">
        <f>IF(T181=1,INT(E181)+1,"")</f>
      </c>
      <c r="AC181">
        <f>IF(T181=1,IF(OR(WEEKDAY(AB181-1)=1,COUNTIF('Festivos 2026'!$A$5:$A$40,AB181-1)&gt;0),1,0),"")</f>
      </c>
      <c r="AD181">
        <f>IF(T181=1,IF(OR(WEEKDAY(AB181)=1,COUNTIF('Festivos 2026'!$A$5:$A$40,AB181)&gt;0),1,0),"")</f>
      </c>
      <c r="AE181">
        <f>IF(T181=1,IF(Z181&lt;=AA181,1,0),"")</f>
      </c>
      <c r="AF181">
        <f>IF(T181=1,MAX(0,MIN(AA181,AB181)-E181),"")</f>
      </c>
      <c r="AG181">
        <f>IF(T181=1,MAX(0,MIN(MIN(AA181,AB181),(AB181-1)+6/24)-E181)+MAX(0,MIN(AA181,AB181)-MAX(E181,(AB181-1)+19/24)),"")</f>
      </c>
      <c r="AH181">
        <f>IF(T181=1,MAX(0,AA181-MAX(E181,AB181)),"")</f>
      </c>
      <c r="AI181">
        <f>IF(T181=1,MAX(0,MIN(AA181,AB181+6/24)-MAX(E181,AB181))+MAX(0,AA181-MAX(MAX(E181,AB181),AB181+19/24)),"")</f>
      </c>
      <c r="AJ181">
        <f>IF(T181=1,MAX(0,MIN(F181,AB181)-AA181),"")</f>
      </c>
      <c r="AK181">
        <f>IF(T181=1,MAX(0,MIN(MIN(F181,AB181),(AB181-1)+6/24)-AA181)+MAX(0,MIN(F181,AB181)-MAX(AA181,(AB181-1)+19/24)),"")</f>
      </c>
      <c r="AL181">
        <f>IF(T181=1,MAX(0,F181-MAX(AA181,AB181)),"")</f>
      </c>
      <c r="AM181">
        <f>IF(T181=1,MAX(0,MIN(F181,AB181+6/24)-MAX(AA181,AB181))+MAX(0,F181-MAX(MAX(AA181,AB181),AB181+19/24)),"")</f>
      </c>
      <c r="AN181">
        <f>IF(T181=1,MAX(0,MIN(Z181,AB181)-Y181),"")</f>
      </c>
      <c r="AO181">
        <f>IF(T181=1,MAX(0,MIN(MIN(Z181,AB181),(AB181-1)+6/24)-Y181)+MAX(0,MIN(Z181,AB181)-MAX(Y181,(AB181-1)+19/24)),"")</f>
      </c>
      <c r="AP181">
        <f>IF(T181=1,MAX(0,Z181-MAX(Y181,AB181)),"")</f>
      </c>
      <c r="AQ181">
        <f>IF(T181=1,MAX(0,MIN(Z181,AB181+6/24)-MAX(Y181,AB181))+MAX(0,Z181-MAX(MAX(Y181,AB181),AB181+19/24)),"")</f>
      </c>
      <c r="AR181">
        <f>IF(T181=1,(AF181-AG181)-AE181*(AN181-AO181),"")</f>
      </c>
      <c r="AS181">
        <f>IF(T181=1,AG181-AE181*AO181,"")</f>
      </c>
      <c r="AT181">
        <f>IF(T181=1,(AJ181-AK181)-(1-AE181)*(AN181-AO181),"")</f>
      </c>
      <c r="AU181">
        <f>IF(T181=1,AK181-(1-AE181)*AO181,"")</f>
      </c>
      <c r="AV181">
        <f>IF(T181=1,(AH181-AI181)-AE181*(AP181-AQ181),"")</f>
      </c>
      <c r="AW181">
        <f>IF(T181=1,AI181-AE181*AQ181,"")</f>
      </c>
      <c r="AX181">
        <f>IF(T181=1,(AL181-AM181)-(1-AE181)*(AP181-AQ181),"")</f>
      </c>
      <c r="AY181">
        <f>IF(T181=1,AM181-(1-AE181)*AQ181,"")</f>
      </c>
    </row>
    <row r="182" spans="1:51" x14ac:dyDescent="0.25">
      <c r="A182" s="15"/>
      <c r="B182" s="15"/>
      <c r="C182" s="16"/>
      <c r="D182" s="11">
        <f>IF(J182="","",J182*(K182*INDEX('Parámetros'!$E$5:$E$7,U182)+L182*INDEX('Parámetros'!$F$5:$F$7,U182)+M182*INDEX('Parámetros'!$G$5:$G$7,U182)+N182*INDEX('Parámetros'!$H$5:$H$7,U182)+O182*INDEX('Parámetros'!$I$5:$I$7,U182)+P182*INDEX('Parámetros'!$J$5:$J$7,U182)+Q182*INDEX('Parámetros'!$K$5:$K$7,U182)+R182*INDEX('Parámetros'!$L$5:$L$7,U182)+S182*INDEX('Parámetros'!$M$5:$M$7,U182)))</f>
      </c>
      <c r="E182" s="17"/>
      <c r="F182" s="17"/>
      <c r="G182" s="15"/>
      <c r="H182" s="15"/>
      <c r="I182" s="13">
        <f>IF(AND(E182="",F182=""),"",IF(T182=1,(W182-X182)/60,"Revisa entrada y salida"))</f>
      </c>
      <c r="J182" s="14">
        <f>IF(OR(T182&lt;&gt;1,C182=""),"",C182/INDEX('Parámetros'!$D$5:$D$7,U182))</f>
      </c>
      <c r="K182" s="13">
        <f>IF(T182=1,ROUND(1440*((1-AC182)*AT182+(1-AD182)*AX182),0)/60,"")</f>
      </c>
      <c r="L182" s="13">
        <f>IF(T182=1,ROUND(1440*((1-AC182)*AU182+(1-AD182)*AY182),0)/60,"")</f>
      </c>
      <c r="M182" s="13">
        <f>IF(T182=1,ROUND(1440*((1-AC182)*AS182+(1-AD182)*AW182),0)/60,"")</f>
      </c>
      <c r="N182" s="13">
        <f>IF(T182=1,ROUND(1440*(IF(OR(H182="Sí",H182="Si",AC182=0),AC182*AR182+AD182*AV182,0)),0)/60,"")</f>
      </c>
      <c r="O182" s="13">
        <f>IF(T182=1,ROUND(1440*(IF(OR(H182="Sí",H182="Si",AC182=0),0,AC182*AR182+AD182*AV182)),0)/60,"")</f>
      </c>
      <c r="P182" s="13">
        <f>IF(T182=1,ROUND(1440*(IF(OR(H182="Sí",H182="Si",AC182=0),AC182*AS182+AD182*AW182,0)),0)/60,"")</f>
      </c>
      <c r="Q182" s="13">
        <f>IF(T182=1,ROUND(1440*(IF(OR(H182="Sí",H182="Si",AC182=0),0,AC182*AS182+AD182*AW182)),0)/60,"")</f>
      </c>
      <c r="R182" s="13">
        <f>IF(T182=1,ROUND(1440*(AC182*AT182+AD182*AX182),0)/60,"")</f>
      </c>
      <c r="S182" s="13">
        <f>IF(T182=1,ROUND(1440*(AC182*AU182+AD182*AY182),0)/60,"")</f>
      </c>
      <c r="T182">
        <f>IF(AND(ISNUMBER(E182),ISNUMBER(F182)),IF(AND(F182&gt;E182,YEAR(E182)=2026,(F182-E182)*1440&lt;=1140),1,0),0)</f>
      </c>
      <c r="U182">
        <f>IF(T182=1,MATCH(INT(E182),'Parámetros'!$A$5:$A$7,1),"")</f>
      </c>
      <c r="V182">
        <f>IF(T182=1,INDEX('Parámetros'!$C$5:$C$7,U182)/24,"")</f>
      </c>
      <c r="W182">
        <f>IF(T182=1,ROUND((F182-E182)*1440,0),"")</f>
      </c>
      <c r="X182">
        <f>IF(T182=1,MIN(N(G182),W182),"")</f>
      </c>
      <c r="Y182">
        <f>IF(T182=1,E182+(INT(W182/2)-INT(X182/2))/1440,"")</f>
      </c>
      <c r="Z182">
        <f>IF(T182=1,Y182+X182/1440,"")</f>
      </c>
      <c r="AA182">
        <f>IF(T182=1,MIN(F182,IF(E182+V182&lt;=Y182,E182+V182,E182+V182+X182/1440)),"")</f>
      </c>
      <c r="AB182">
        <f>IF(T182=1,INT(E182)+1,"")</f>
      </c>
      <c r="AC182">
        <f>IF(T182=1,IF(OR(WEEKDAY(AB182-1)=1,COUNTIF('Festivos 2026'!$A$5:$A$40,AB182-1)&gt;0),1,0),"")</f>
      </c>
      <c r="AD182">
        <f>IF(T182=1,IF(OR(WEEKDAY(AB182)=1,COUNTIF('Festivos 2026'!$A$5:$A$40,AB182)&gt;0),1,0),"")</f>
      </c>
      <c r="AE182">
        <f>IF(T182=1,IF(Z182&lt;=AA182,1,0),"")</f>
      </c>
      <c r="AF182">
        <f>IF(T182=1,MAX(0,MIN(AA182,AB182)-E182),"")</f>
      </c>
      <c r="AG182">
        <f>IF(T182=1,MAX(0,MIN(MIN(AA182,AB182),(AB182-1)+6/24)-E182)+MAX(0,MIN(AA182,AB182)-MAX(E182,(AB182-1)+19/24)),"")</f>
      </c>
      <c r="AH182">
        <f>IF(T182=1,MAX(0,AA182-MAX(E182,AB182)),"")</f>
      </c>
      <c r="AI182">
        <f>IF(T182=1,MAX(0,MIN(AA182,AB182+6/24)-MAX(E182,AB182))+MAX(0,AA182-MAX(MAX(E182,AB182),AB182+19/24)),"")</f>
      </c>
      <c r="AJ182">
        <f>IF(T182=1,MAX(0,MIN(F182,AB182)-AA182),"")</f>
      </c>
      <c r="AK182">
        <f>IF(T182=1,MAX(0,MIN(MIN(F182,AB182),(AB182-1)+6/24)-AA182)+MAX(0,MIN(F182,AB182)-MAX(AA182,(AB182-1)+19/24)),"")</f>
      </c>
      <c r="AL182">
        <f>IF(T182=1,MAX(0,F182-MAX(AA182,AB182)),"")</f>
      </c>
      <c r="AM182">
        <f>IF(T182=1,MAX(0,MIN(F182,AB182+6/24)-MAX(AA182,AB182))+MAX(0,F182-MAX(MAX(AA182,AB182),AB182+19/24)),"")</f>
      </c>
      <c r="AN182">
        <f>IF(T182=1,MAX(0,MIN(Z182,AB182)-Y182),"")</f>
      </c>
      <c r="AO182">
        <f>IF(T182=1,MAX(0,MIN(MIN(Z182,AB182),(AB182-1)+6/24)-Y182)+MAX(0,MIN(Z182,AB182)-MAX(Y182,(AB182-1)+19/24)),"")</f>
      </c>
      <c r="AP182">
        <f>IF(T182=1,MAX(0,Z182-MAX(Y182,AB182)),"")</f>
      </c>
      <c r="AQ182">
        <f>IF(T182=1,MAX(0,MIN(Z182,AB182+6/24)-MAX(Y182,AB182))+MAX(0,Z182-MAX(MAX(Y182,AB182),AB182+19/24)),"")</f>
      </c>
      <c r="AR182">
        <f>IF(T182=1,(AF182-AG182)-AE182*(AN182-AO182),"")</f>
      </c>
      <c r="AS182">
        <f>IF(T182=1,AG182-AE182*AO182,"")</f>
      </c>
      <c r="AT182">
        <f>IF(T182=1,(AJ182-AK182)-(1-AE182)*(AN182-AO182),"")</f>
      </c>
      <c r="AU182">
        <f>IF(T182=1,AK182-(1-AE182)*AO182,"")</f>
      </c>
      <c r="AV182">
        <f>IF(T182=1,(AH182-AI182)-AE182*(AP182-AQ182),"")</f>
      </c>
      <c r="AW182">
        <f>IF(T182=1,AI182-AE182*AQ182,"")</f>
      </c>
      <c r="AX182">
        <f>IF(T182=1,(AL182-AM182)-(1-AE182)*(AP182-AQ182),"")</f>
      </c>
      <c r="AY182">
        <f>IF(T182=1,AM182-(1-AE182)*AQ182,"")</f>
      </c>
    </row>
    <row r="183" spans="1:51" x14ac:dyDescent="0.25">
      <c r="A183" s="15"/>
      <c r="B183" s="15"/>
      <c r="C183" s="16"/>
      <c r="D183" s="11">
        <f>IF(J183="","",J183*(K183*INDEX('Parámetros'!$E$5:$E$7,U183)+L183*INDEX('Parámetros'!$F$5:$F$7,U183)+M183*INDEX('Parámetros'!$G$5:$G$7,U183)+N183*INDEX('Parámetros'!$H$5:$H$7,U183)+O183*INDEX('Parámetros'!$I$5:$I$7,U183)+P183*INDEX('Parámetros'!$J$5:$J$7,U183)+Q183*INDEX('Parámetros'!$K$5:$K$7,U183)+R183*INDEX('Parámetros'!$L$5:$L$7,U183)+S183*INDEX('Parámetros'!$M$5:$M$7,U183)))</f>
      </c>
      <c r="E183" s="17"/>
      <c r="F183" s="17"/>
      <c r="G183" s="15"/>
      <c r="H183" s="15"/>
      <c r="I183" s="13">
        <f>IF(AND(E183="",F183=""),"",IF(T183=1,(W183-X183)/60,"Revisa entrada y salida"))</f>
      </c>
      <c r="J183" s="14">
        <f>IF(OR(T183&lt;&gt;1,C183=""),"",C183/INDEX('Parámetros'!$D$5:$D$7,U183))</f>
      </c>
      <c r="K183" s="13">
        <f>IF(T183=1,ROUND(1440*((1-AC183)*AT183+(1-AD183)*AX183),0)/60,"")</f>
      </c>
      <c r="L183" s="13">
        <f>IF(T183=1,ROUND(1440*((1-AC183)*AU183+(1-AD183)*AY183),0)/60,"")</f>
      </c>
      <c r="M183" s="13">
        <f>IF(T183=1,ROUND(1440*((1-AC183)*AS183+(1-AD183)*AW183),0)/60,"")</f>
      </c>
      <c r="N183" s="13">
        <f>IF(T183=1,ROUND(1440*(IF(OR(H183="Sí",H183="Si",AC183=0),AC183*AR183+AD183*AV183,0)),0)/60,"")</f>
      </c>
      <c r="O183" s="13">
        <f>IF(T183=1,ROUND(1440*(IF(OR(H183="Sí",H183="Si",AC183=0),0,AC183*AR183+AD183*AV183)),0)/60,"")</f>
      </c>
      <c r="P183" s="13">
        <f>IF(T183=1,ROUND(1440*(IF(OR(H183="Sí",H183="Si",AC183=0),AC183*AS183+AD183*AW183,0)),0)/60,"")</f>
      </c>
      <c r="Q183" s="13">
        <f>IF(T183=1,ROUND(1440*(IF(OR(H183="Sí",H183="Si",AC183=0),0,AC183*AS183+AD183*AW183)),0)/60,"")</f>
      </c>
      <c r="R183" s="13">
        <f>IF(T183=1,ROUND(1440*(AC183*AT183+AD183*AX183),0)/60,"")</f>
      </c>
      <c r="S183" s="13">
        <f>IF(T183=1,ROUND(1440*(AC183*AU183+AD183*AY183),0)/60,"")</f>
      </c>
      <c r="T183">
        <f>IF(AND(ISNUMBER(E183),ISNUMBER(F183)),IF(AND(F183&gt;E183,YEAR(E183)=2026,(F183-E183)*1440&lt;=1140),1,0),0)</f>
      </c>
      <c r="U183">
        <f>IF(T183=1,MATCH(INT(E183),'Parámetros'!$A$5:$A$7,1),"")</f>
      </c>
      <c r="V183">
        <f>IF(T183=1,INDEX('Parámetros'!$C$5:$C$7,U183)/24,"")</f>
      </c>
      <c r="W183">
        <f>IF(T183=1,ROUND((F183-E183)*1440,0),"")</f>
      </c>
      <c r="X183">
        <f>IF(T183=1,MIN(N(G183),W183),"")</f>
      </c>
      <c r="Y183">
        <f>IF(T183=1,E183+(INT(W183/2)-INT(X183/2))/1440,"")</f>
      </c>
      <c r="Z183">
        <f>IF(T183=1,Y183+X183/1440,"")</f>
      </c>
      <c r="AA183">
        <f>IF(T183=1,MIN(F183,IF(E183+V183&lt;=Y183,E183+V183,E183+V183+X183/1440)),"")</f>
      </c>
      <c r="AB183">
        <f>IF(T183=1,INT(E183)+1,"")</f>
      </c>
      <c r="AC183">
        <f>IF(T183=1,IF(OR(WEEKDAY(AB183-1)=1,COUNTIF('Festivos 2026'!$A$5:$A$40,AB183-1)&gt;0),1,0),"")</f>
      </c>
      <c r="AD183">
        <f>IF(T183=1,IF(OR(WEEKDAY(AB183)=1,COUNTIF('Festivos 2026'!$A$5:$A$40,AB183)&gt;0),1,0),"")</f>
      </c>
      <c r="AE183">
        <f>IF(T183=1,IF(Z183&lt;=AA183,1,0),"")</f>
      </c>
      <c r="AF183">
        <f>IF(T183=1,MAX(0,MIN(AA183,AB183)-E183),"")</f>
      </c>
      <c r="AG183">
        <f>IF(T183=1,MAX(0,MIN(MIN(AA183,AB183),(AB183-1)+6/24)-E183)+MAX(0,MIN(AA183,AB183)-MAX(E183,(AB183-1)+19/24)),"")</f>
      </c>
      <c r="AH183">
        <f>IF(T183=1,MAX(0,AA183-MAX(E183,AB183)),"")</f>
      </c>
      <c r="AI183">
        <f>IF(T183=1,MAX(0,MIN(AA183,AB183+6/24)-MAX(E183,AB183))+MAX(0,AA183-MAX(MAX(E183,AB183),AB183+19/24)),"")</f>
      </c>
      <c r="AJ183">
        <f>IF(T183=1,MAX(0,MIN(F183,AB183)-AA183),"")</f>
      </c>
      <c r="AK183">
        <f>IF(T183=1,MAX(0,MIN(MIN(F183,AB183),(AB183-1)+6/24)-AA183)+MAX(0,MIN(F183,AB183)-MAX(AA183,(AB183-1)+19/24)),"")</f>
      </c>
      <c r="AL183">
        <f>IF(T183=1,MAX(0,F183-MAX(AA183,AB183)),"")</f>
      </c>
      <c r="AM183">
        <f>IF(T183=1,MAX(0,MIN(F183,AB183+6/24)-MAX(AA183,AB183))+MAX(0,F183-MAX(MAX(AA183,AB183),AB183+19/24)),"")</f>
      </c>
      <c r="AN183">
        <f>IF(T183=1,MAX(0,MIN(Z183,AB183)-Y183),"")</f>
      </c>
      <c r="AO183">
        <f>IF(T183=1,MAX(0,MIN(MIN(Z183,AB183),(AB183-1)+6/24)-Y183)+MAX(0,MIN(Z183,AB183)-MAX(Y183,(AB183-1)+19/24)),"")</f>
      </c>
      <c r="AP183">
        <f>IF(T183=1,MAX(0,Z183-MAX(Y183,AB183)),"")</f>
      </c>
      <c r="AQ183">
        <f>IF(T183=1,MAX(0,MIN(Z183,AB183+6/24)-MAX(Y183,AB183))+MAX(0,Z183-MAX(MAX(Y183,AB183),AB183+19/24)),"")</f>
      </c>
      <c r="AR183">
        <f>IF(T183=1,(AF183-AG183)-AE183*(AN183-AO183),"")</f>
      </c>
      <c r="AS183">
        <f>IF(T183=1,AG183-AE183*AO183,"")</f>
      </c>
      <c r="AT183">
        <f>IF(T183=1,(AJ183-AK183)-(1-AE183)*(AN183-AO183),"")</f>
      </c>
      <c r="AU183">
        <f>IF(T183=1,AK183-(1-AE183)*AO183,"")</f>
      </c>
      <c r="AV183">
        <f>IF(T183=1,(AH183-AI183)-AE183*(AP183-AQ183),"")</f>
      </c>
      <c r="AW183">
        <f>IF(T183=1,AI183-AE183*AQ183,"")</f>
      </c>
      <c r="AX183">
        <f>IF(T183=1,(AL183-AM183)-(1-AE183)*(AP183-AQ183),"")</f>
      </c>
      <c r="AY183">
        <f>IF(T183=1,AM183-(1-AE183)*AQ183,"")</f>
      </c>
    </row>
    <row r="184" spans="1:51" x14ac:dyDescent="0.25">
      <c r="A184" s="15"/>
      <c r="B184" s="15"/>
      <c r="C184" s="16"/>
      <c r="D184" s="11">
        <f>IF(J184="","",J184*(K184*INDEX('Parámetros'!$E$5:$E$7,U184)+L184*INDEX('Parámetros'!$F$5:$F$7,U184)+M184*INDEX('Parámetros'!$G$5:$G$7,U184)+N184*INDEX('Parámetros'!$H$5:$H$7,U184)+O184*INDEX('Parámetros'!$I$5:$I$7,U184)+P184*INDEX('Parámetros'!$J$5:$J$7,U184)+Q184*INDEX('Parámetros'!$K$5:$K$7,U184)+R184*INDEX('Parámetros'!$L$5:$L$7,U184)+S184*INDEX('Parámetros'!$M$5:$M$7,U184)))</f>
      </c>
      <c r="E184" s="17"/>
      <c r="F184" s="17"/>
      <c r="G184" s="15"/>
      <c r="H184" s="15"/>
      <c r="I184" s="13">
        <f>IF(AND(E184="",F184=""),"",IF(T184=1,(W184-X184)/60,"Revisa entrada y salida"))</f>
      </c>
      <c r="J184" s="14">
        <f>IF(OR(T184&lt;&gt;1,C184=""),"",C184/INDEX('Parámetros'!$D$5:$D$7,U184))</f>
      </c>
      <c r="K184" s="13">
        <f>IF(T184=1,ROUND(1440*((1-AC184)*AT184+(1-AD184)*AX184),0)/60,"")</f>
      </c>
      <c r="L184" s="13">
        <f>IF(T184=1,ROUND(1440*((1-AC184)*AU184+(1-AD184)*AY184),0)/60,"")</f>
      </c>
      <c r="M184" s="13">
        <f>IF(T184=1,ROUND(1440*((1-AC184)*AS184+(1-AD184)*AW184),0)/60,"")</f>
      </c>
      <c r="N184" s="13">
        <f>IF(T184=1,ROUND(1440*(IF(OR(H184="Sí",H184="Si",AC184=0),AC184*AR184+AD184*AV184,0)),0)/60,"")</f>
      </c>
      <c r="O184" s="13">
        <f>IF(T184=1,ROUND(1440*(IF(OR(H184="Sí",H184="Si",AC184=0),0,AC184*AR184+AD184*AV184)),0)/60,"")</f>
      </c>
      <c r="P184" s="13">
        <f>IF(T184=1,ROUND(1440*(IF(OR(H184="Sí",H184="Si",AC184=0),AC184*AS184+AD184*AW184,0)),0)/60,"")</f>
      </c>
      <c r="Q184" s="13">
        <f>IF(T184=1,ROUND(1440*(IF(OR(H184="Sí",H184="Si",AC184=0),0,AC184*AS184+AD184*AW184)),0)/60,"")</f>
      </c>
      <c r="R184" s="13">
        <f>IF(T184=1,ROUND(1440*(AC184*AT184+AD184*AX184),0)/60,"")</f>
      </c>
      <c r="S184" s="13">
        <f>IF(T184=1,ROUND(1440*(AC184*AU184+AD184*AY184),0)/60,"")</f>
      </c>
      <c r="T184">
        <f>IF(AND(ISNUMBER(E184),ISNUMBER(F184)),IF(AND(F184&gt;E184,YEAR(E184)=2026,(F184-E184)*1440&lt;=1140),1,0),0)</f>
      </c>
      <c r="U184">
        <f>IF(T184=1,MATCH(INT(E184),'Parámetros'!$A$5:$A$7,1),"")</f>
      </c>
      <c r="V184">
        <f>IF(T184=1,INDEX('Parámetros'!$C$5:$C$7,U184)/24,"")</f>
      </c>
      <c r="W184">
        <f>IF(T184=1,ROUND((F184-E184)*1440,0),"")</f>
      </c>
      <c r="X184">
        <f>IF(T184=1,MIN(N(G184),W184),"")</f>
      </c>
      <c r="Y184">
        <f>IF(T184=1,E184+(INT(W184/2)-INT(X184/2))/1440,"")</f>
      </c>
      <c r="Z184">
        <f>IF(T184=1,Y184+X184/1440,"")</f>
      </c>
      <c r="AA184">
        <f>IF(T184=1,MIN(F184,IF(E184+V184&lt;=Y184,E184+V184,E184+V184+X184/1440)),"")</f>
      </c>
      <c r="AB184">
        <f>IF(T184=1,INT(E184)+1,"")</f>
      </c>
      <c r="AC184">
        <f>IF(T184=1,IF(OR(WEEKDAY(AB184-1)=1,COUNTIF('Festivos 2026'!$A$5:$A$40,AB184-1)&gt;0),1,0),"")</f>
      </c>
      <c r="AD184">
        <f>IF(T184=1,IF(OR(WEEKDAY(AB184)=1,COUNTIF('Festivos 2026'!$A$5:$A$40,AB184)&gt;0),1,0),"")</f>
      </c>
      <c r="AE184">
        <f>IF(T184=1,IF(Z184&lt;=AA184,1,0),"")</f>
      </c>
      <c r="AF184">
        <f>IF(T184=1,MAX(0,MIN(AA184,AB184)-E184),"")</f>
      </c>
      <c r="AG184">
        <f>IF(T184=1,MAX(0,MIN(MIN(AA184,AB184),(AB184-1)+6/24)-E184)+MAX(0,MIN(AA184,AB184)-MAX(E184,(AB184-1)+19/24)),"")</f>
      </c>
      <c r="AH184">
        <f>IF(T184=1,MAX(0,AA184-MAX(E184,AB184)),"")</f>
      </c>
      <c r="AI184">
        <f>IF(T184=1,MAX(0,MIN(AA184,AB184+6/24)-MAX(E184,AB184))+MAX(0,AA184-MAX(MAX(E184,AB184),AB184+19/24)),"")</f>
      </c>
      <c r="AJ184">
        <f>IF(T184=1,MAX(0,MIN(F184,AB184)-AA184),"")</f>
      </c>
      <c r="AK184">
        <f>IF(T184=1,MAX(0,MIN(MIN(F184,AB184),(AB184-1)+6/24)-AA184)+MAX(0,MIN(F184,AB184)-MAX(AA184,(AB184-1)+19/24)),"")</f>
      </c>
      <c r="AL184">
        <f>IF(T184=1,MAX(0,F184-MAX(AA184,AB184)),"")</f>
      </c>
      <c r="AM184">
        <f>IF(T184=1,MAX(0,MIN(F184,AB184+6/24)-MAX(AA184,AB184))+MAX(0,F184-MAX(MAX(AA184,AB184),AB184+19/24)),"")</f>
      </c>
      <c r="AN184">
        <f>IF(T184=1,MAX(0,MIN(Z184,AB184)-Y184),"")</f>
      </c>
      <c r="AO184">
        <f>IF(T184=1,MAX(0,MIN(MIN(Z184,AB184),(AB184-1)+6/24)-Y184)+MAX(0,MIN(Z184,AB184)-MAX(Y184,(AB184-1)+19/24)),"")</f>
      </c>
      <c r="AP184">
        <f>IF(T184=1,MAX(0,Z184-MAX(Y184,AB184)),"")</f>
      </c>
      <c r="AQ184">
        <f>IF(T184=1,MAX(0,MIN(Z184,AB184+6/24)-MAX(Y184,AB184))+MAX(0,Z184-MAX(MAX(Y184,AB184),AB184+19/24)),"")</f>
      </c>
      <c r="AR184">
        <f>IF(T184=1,(AF184-AG184)-AE184*(AN184-AO184),"")</f>
      </c>
      <c r="AS184">
        <f>IF(T184=1,AG184-AE184*AO184,"")</f>
      </c>
      <c r="AT184">
        <f>IF(T184=1,(AJ184-AK184)-(1-AE184)*(AN184-AO184),"")</f>
      </c>
      <c r="AU184">
        <f>IF(T184=1,AK184-(1-AE184)*AO184,"")</f>
      </c>
      <c r="AV184">
        <f>IF(T184=1,(AH184-AI184)-AE184*(AP184-AQ184),"")</f>
      </c>
      <c r="AW184">
        <f>IF(T184=1,AI184-AE184*AQ184,"")</f>
      </c>
      <c r="AX184">
        <f>IF(T184=1,(AL184-AM184)-(1-AE184)*(AP184-AQ184),"")</f>
      </c>
      <c r="AY184">
        <f>IF(T184=1,AM184-(1-AE184)*AQ184,"")</f>
      </c>
    </row>
    <row r="185" spans="1:51" x14ac:dyDescent="0.25">
      <c r="A185" s="15"/>
      <c r="B185" s="15"/>
      <c r="C185" s="16"/>
      <c r="D185" s="11">
        <f>IF(J185="","",J185*(K185*INDEX('Parámetros'!$E$5:$E$7,U185)+L185*INDEX('Parámetros'!$F$5:$F$7,U185)+M185*INDEX('Parámetros'!$G$5:$G$7,U185)+N185*INDEX('Parámetros'!$H$5:$H$7,U185)+O185*INDEX('Parámetros'!$I$5:$I$7,U185)+P185*INDEX('Parámetros'!$J$5:$J$7,U185)+Q185*INDEX('Parámetros'!$K$5:$K$7,U185)+R185*INDEX('Parámetros'!$L$5:$L$7,U185)+S185*INDEX('Parámetros'!$M$5:$M$7,U185)))</f>
      </c>
      <c r="E185" s="17"/>
      <c r="F185" s="17"/>
      <c r="G185" s="15"/>
      <c r="H185" s="15"/>
      <c r="I185" s="13">
        <f>IF(AND(E185="",F185=""),"",IF(T185=1,(W185-X185)/60,"Revisa entrada y salida"))</f>
      </c>
      <c r="J185" s="14">
        <f>IF(OR(T185&lt;&gt;1,C185=""),"",C185/INDEX('Parámetros'!$D$5:$D$7,U185))</f>
      </c>
      <c r="K185" s="13">
        <f>IF(T185=1,ROUND(1440*((1-AC185)*AT185+(1-AD185)*AX185),0)/60,"")</f>
      </c>
      <c r="L185" s="13">
        <f>IF(T185=1,ROUND(1440*((1-AC185)*AU185+(1-AD185)*AY185),0)/60,"")</f>
      </c>
      <c r="M185" s="13">
        <f>IF(T185=1,ROUND(1440*((1-AC185)*AS185+(1-AD185)*AW185),0)/60,"")</f>
      </c>
      <c r="N185" s="13">
        <f>IF(T185=1,ROUND(1440*(IF(OR(H185="Sí",H185="Si",AC185=0),AC185*AR185+AD185*AV185,0)),0)/60,"")</f>
      </c>
      <c r="O185" s="13">
        <f>IF(T185=1,ROUND(1440*(IF(OR(H185="Sí",H185="Si",AC185=0),0,AC185*AR185+AD185*AV185)),0)/60,"")</f>
      </c>
      <c r="P185" s="13">
        <f>IF(T185=1,ROUND(1440*(IF(OR(H185="Sí",H185="Si",AC185=0),AC185*AS185+AD185*AW185,0)),0)/60,"")</f>
      </c>
      <c r="Q185" s="13">
        <f>IF(T185=1,ROUND(1440*(IF(OR(H185="Sí",H185="Si",AC185=0),0,AC185*AS185+AD185*AW185)),0)/60,"")</f>
      </c>
      <c r="R185" s="13">
        <f>IF(T185=1,ROUND(1440*(AC185*AT185+AD185*AX185),0)/60,"")</f>
      </c>
      <c r="S185" s="13">
        <f>IF(T185=1,ROUND(1440*(AC185*AU185+AD185*AY185),0)/60,"")</f>
      </c>
      <c r="T185">
        <f>IF(AND(ISNUMBER(E185),ISNUMBER(F185)),IF(AND(F185&gt;E185,YEAR(E185)=2026,(F185-E185)*1440&lt;=1140),1,0),0)</f>
      </c>
      <c r="U185">
        <f>IF(T185=1,MATCH(INT(E185),'Parámetros'!$A$5:$A$7,1),"")</f>
      </c>
      <c r="V185">
        <f>IF(T185=1,INDEX('Parámetros'!$C$5:$C$7,U185)/24,"")</f>
      </c>
      <c r="W185">
        <f>IF(T185=1,ROUND((F185-E185)*1440,0),"")</f>
      </c>
      <c r="X185">
        <f>IF(T185=1,MIN(N(G185),W185),"")</f>
      </c>
      <c r="Y185">
        <f>IF(T185=1,E185+(INT(W185/2)-INT(X185/2))/1440,"")</f>
      </c>
      <c r="Z185">
        <f>IF(T185=1,Y185+X185/1440,"")</f>
      </c>
      <c r="AA185">
        <f>IF(T185=1,MIN(F185,IF(E185+V185&lt;=Y185,E185+V185,E185+V185+X185/1440)),"")</f>
      </c>
      <c r="AB185">
        <f>IF(T185=1,INT(E185)+1,"")</f>
      </c>
      <c r="AC185">
        <f>IF(T185=1,IF(OR(WEEKDAY(AB185-1)=1,COUNTIF('Festivos 2026'!$A$5:$A$40,AB185-1)&gt;0),1,0),"")</f>
      </c>
      <c r="AD185">
        <f>IF(T185=1,IF(OR(WEEKDAY(AB185)=1,COUNTIF('Festivos 2026'!$A$5:$A$40,AB185)&gt;0),1,0),"")</f>
      </c>
      <c r="AE185">
        <f>IF(T185=1,IF(Z185&lt;=AA185,1,0),"")</f>
      </c>
      <c r="AF185">
        <f>IF(T185=1,MAX(0,MIN(AA185,AB185)-E185),"")</f>
      </c>
      <c r="AG185">
        <f>IF(T185=1,MAX(0,MIN(MIN(AA185,AB185),(AB185-1)+6/24)-E185)+MAX(0,MIN(AA185,AB185)-MAX(E185,(AB185-1)+19/24)),"")</f>
      </c>
      <c r="AH185">
        <f>IF(T185=1,MAX(0,AA185-MAX(E185,AB185)),"")</f>
      </c>
      <c r="AI185">
        <f>IF(T185=1,MAX(0,MIN(AA185,AB185+6/24)-MAX(E185,AB185))+MAX(0,AA185-MAX(MAX(E185,AB185),AB185+19/24)),"")</f>
      </c>
      <c r="AJ185">
        <f>IF(T185=1,MAX(0,MIN(F185,AB185)-AA185),"")</f>
      </c>
      <c r="AK185">
        <f>IF(T185=1,MAX(0,MIN(MIN(F185,AB185),(AB185-1)+6/24)-AA185)+MAX(0,MIN(F185,AB185)-MAX(AA185,(AB185-1)+19/24)),"")</f>
      </c>
      <c r="AL185">
        <f>IF(T185=1,MAX(0,F185-MAX(AA185,AB185)),"")</f>
      </c>
      <c r="AM185">
        <f>IF(T185=1,MAX(0,MIN(F185,AB185+6/24)-MAX(AA185,AB185))+MAX(0,F185-MAX(MAX(AA185,AB185),AB185+19/24)),"")</f>
      </c>
      <c r="AN185">
        <f>IF(T185=1,MAX(0,MIN(Z185,AB185)-Y185),"")</f>
      </c>
      <c r="AO185">
        <f>IF(T185=1,MAX(0,MIN(MIN(Z185,AB185),(AB185-1)+6/24)-Y185)+MAX(0,MIN(Z185,AB185)-MAX(Y185,(AB185-1)+19/24)),"")</f>
      </c>
      <c r="AP185">
        <f>IF(T185=1,MAX(0,Z185-MAX(Y185,AB185)),"")</f>
      </c>
      <c r="AQ185">
        <f>IF(T185=1,MAX(0,MIN(Z185,AB185+6/24)-MAX(Y185,AB185))+MAX(0,Z185-MAX(MAX(Y185,AB185),AB185+19/24)),"")</f>
      </c>
      <c r="AR185">
        <f>IF(T185=1,(AF185-AG185)-AE185*(AN185-AO185),"")</f>
      </c>
      <c r="AS185">
        <f>IF(T185=1,AG185-AE185*AO185,"")</f>
      </c>
      <c r="AT185">
        <f>IF(T185=1,(AJ185-AK185)-(1-AE185)*(AN185-AO185),"")</f>
      </c>
      <c r="AU185">
        <f>IF(T185=1,AK185-(1-AE185)*AO185,"")</f>
      </c>
      <c r="AV185">
        <f>IF(T185=1,(AH185-AI185)-AE185*(AP185-AQ185),"")</f>
      </c>
      <c r="AW185">
        <f>IF(T185=1,AI185-AE185*AQ185,"")</f>
      </c>
      <c r="AX185">
        <f>IF(T185=1,(AL185-AM185)-(1-AE185)*(AP185-AQ185),"")</f>
      </c>
      <c r="AY185">
        <f>IF(T185=1,AM185-(1-AE185)*AQ185,"")</f>
      </c>
    </row>
    <row r="186" spans="1:51" x14ac:dyDescent="0.25">
      <c r="A186" s="15"/>
      <c r="B186" s="15"/>
      <c r="C186" s="16"/>
      <c r="D186" s="11">
        <f>IF(J186="","",J186*(K186*INDEX('Parámetros'!$E$5:$E$7,U186)+L186*INDEX('Parámetros'!$F$5:$F$7,U186)+M186*INDEX('Parámetros'!$G$5:$G$7,U186)+N186*INDEX('Parámetros'!$H$5:$H$7,U186)+O186*INDEX('Parámetros'!$I$5:$I$7,U186)+P186*INDEX('Parámetros'!$J$5:$J$7,U186)+Q186*INDEX('Parámetros'!$K$5:$K$7,U186)+R186*INDEX('Parámetros'!$L$5:$L$7,U186)+S186*INDEX('Parámetros'!$M$5:$M$7,U186)))</f>
      </c>
      <c r="E186" s="17"/>
      <c r="F186" s="17"/>
      <c r="G186" s="15"/>
      <c r="H186" s="15"/>
      <c r="I186" s="13">
        <f>IF(AND(E186="",F186=""),"",IF(T186=1,(W186-X186)/60,"Revisa entrada y salida"))</f>
      </c>
      <c r="J186" s="14">
        <f>IF(OR(T186&lt;&gt;1,C186=""),"",C186/INDEX('Parámetros'!$D$5:$D$7,U186))</f>
      </c>
      <c r="K186" s="13">
        <f>IF(T186=1,ROUND(1440*((1-AC186)*AT186+(1-AD186)*AX186),0)/60,"")</f>
      </c>
      <c r="L186" s="13">
        <f>IF(T186=1,ROUND(1440*((1-AC186)*AU186+(1-AD186)*AY186),0)/60,"")</f>
      </c>
      <c r="M186" s="13">
        <f>IF(T186=1,ROUND(1440*((1-AC186)*AS186+(1-AD186)*AW186),0)/60,"")</f>
      </c>
      <c r="N186" s="13">
        <f>IF(T186=1,ROUND(1440*(IF(OR(H186="Sí",H186="Si",AC186=0),AC186*AR186+AD186*AV186,0)),0)/60,"")</f>
      </c>
      <c r="O186" s="13">
        <f>IF(T186=1,ROUND(1440*(IF(OR(H186="Sí",H186="Si",AC186=0),0,AC186*AR186+AD186*AV186)),0)/60,"")</f>
      </c>
      <c r="P186" s="13">
        <f>IF(T186=1,ROUND(1440*(IF(OR(H186="Sí",H186="Si",AC186=0),AC186*AS186+AD186*AW186,0)),0)/60,"")</f>
      </c>
      <c r="Q186" s="13">
        <f>IF(T186=1,ROUND(1440*(IF(OR(H186="Sí",H186="Si",AC186=0),0,AC186*AS186+AD186*AW186)),0)/60,"")</f>
      </c>
      <c r="R186" s="13">
        <f>IF(T186=1,ROUND(1440*(AC186*AT186+AD186*AX186),0)/60,"")</f>
      </c>
      <c r="S186" s="13">
        <f>IF(T186=1,ROUND(1440*(AC186*AU186+AD186*AY186),0)/60,"")</f>
      </c>
      <c r="T186">
        <f>IF(AND(ISNUMBER(E186),ISNUMBER(F186)),IF(AND(F186&gt;E186,YEAR(E186)=2026,(F186-E186)*1440&lt;=1140),1,0),0)</f>
      </c>
      <c r="U186">
        <f>IF(T186=1,MATCH(INT(E186),'Parámetros'!$A$5:$A$7,1),"")</f>
      </c>
      <c r="V186">
        <f>IF(T186=1,INDEX('Parámetros'!$C$5:$C$7,U186)/24,"")</f>
      </c>
      <c r="W186">
        <f>IF(T186=1,ROUND((F186-E186)*1440,0),"")</f>
      </c>
      <c r="X186">
        <f>IF(T186=1,MIN(N(G186),W186),"")</f>
      </c>
      <c r="Y186">
        <f>IF(T186=1,E186+(INT(W186/2)-INT(X186/2))/1440,"")</f>
      </c>
      <c r="Z186">
        <f>IF(T186=1,Y186+X186/1440,"")</f>
      </c>
      <c r="AA186">
        <f>IF(T186=1,MIN(F186,IF(E186+V186&lt;=Y186,E186+V186,E186+V186+X186/1440)),"")</f>
      </c>
      <c r="AB186">
        <f>IF(T186=1,INT(E186)+1,"")</f>
      </c>
      <c r="AC186">
        <f>IF(T186=1,IF(OR(WEEKDAY(AB186-1)=1,COUNTIF('Festivos 2026'!$A$5:$A$40,AB186-1)&gt;0),1,0),"")</f>
      </c>
      <c r="AD186">
        <f>IF(T186=1,IF(OR(WEEKDAY(AB186)=1,COUNTIF('Festivos 2026'!$A$5:$A$40,AB186)&gt;0),1,0),"")</f>
      </c>
      <c r="AE186">
        <f>IF(T186=1,IF(Z186&lt;=AA186,1,0),"")</f>
      </c>
      <c r="AF186">
        <f>IF(T186=1,MAX(0,MIN(AA186,AB186)-E186),"")</f>
      </c>
      <c r="AG186">
        <f>IF(T186=1,MAX(0,MIN(MIN(AA186,AB186),(AB186-1)+6/24)-E186)+MAX(0,MIN(AA186,AB186)-MAX(E186,(AB186-1)+19/24)),"")</f>
      </c>
      <c r="AH186">
        <f>IF(T186=1,MAX(0,AA186-MAX(E186,AB186)),"")</f>
      </c>
      <c r="AI186">
        <f>IF(T186=1,MAX(0,MIN(AA186,AB186+6/24)-MAX(E186,AB186))+MAX(0,AA186-MAX(MAX(E186,AB186),AB186+19/24)),"")</f>
      </c>
      <c r="AJ186">
        <f>IF(T186=1,MAX(0,MIN(F186,AB186)-AA186),"")</f>
      </c>
      <c r="AK186">
        <f>IF(T186=1,MAX(0,MIN(MIN(F186,AB186),(AB186-1)+6/24)-AA186)+MAX(0,MIN(F186,AB186)-MAX(AA186,(AB186-1)+19/24)),"")</f>
      </c>
      <c r="AL186">
        <f>IF(T186=1,MAX(0,F186-MAX(AA186,AB186)),"")</f>
      </c>
      <c r="AM186">
        <f>IF(T186=1,MAX(0,MIN(F186,AB186+6/24)-MAX(AA186,AB186))+MAX(0,F186-MAX(MAX(AA186,AB186),AB186+19/24)),"")</f>
      </c>
      <c r="AN186">
        <f>IF(T186=1,MAX(0,MIN(Z186,AB186)-Y186),"")</f>
      </c>
      <c r="AO186">
        <f>IF(T186=1,MAX(0,MIN(MIN(Z186,AB186),(AB186-1)+6/24)-Y186)+MAX(0,MIN(Z186,AB186)-MAX(Y186,(AB186-1)+19/24)),"")</f>
      </c>
      <c r="AP186">
        <f>IF(T186=1,MAX(0,Z186-MAX(Y186,AB186)),"")</f>
      </c>
      <c r="AQ186">
        <f>IF(T186=1,MAX(0,MIN(Z186,AB186+6/24)-MAX(Y186,AB186))+MAX(0,Z186-MAX(MAX(Y186,AB186),AB186+19/24)),"")</f>
      </c>
      <c r="AR186">
        <f>IF(T186=1,(AF186-AG186)-AE186*(AN186-AO186),"")</f>
      </c>
      <c r="AS186">
        <f>IF(T186=1,AG186-AE186*AO186,"")</f>
      </c>
      <c r="AT186">
        <f>IF(T186=1,(AJ186-AK186)-(1-AE186)*(AN186-AO186),"")</f>
      </c>
      <c r="AU186">
        <f>IF(T186=1,AK186-(1-AE186)*AO186,"")</f>
      </c>
      <c r="AV186">
        <f>IF(T186=1,(AH186-AI186)-AE186*(AP186-AQ186),"")</f>
      </c>
      <c r="AW186">
        <f>IF(T186=1,AI186-AE186*AQ186,"")</f>
      </c>
      <c r="AX186">
        <f>IF(T186=1,(AL186-AM186)-(1-AE186)*(AP186-AQ186),"")</f>
      </c>
      <c r="AY186">
        <f>IF(T186=1,AM186-(1-AE186)*AQ186,"")</f>
      </c>
    </row>
    <row r="187" spans="1:51" x14ac:dyDescent="0.25">
      <c r="A187" s="15"/>
      <c r="B187" s="15"/>
      <c r="C187" s="16"/>
      <c r="D187" s="11">
        <f>IF(J187="","",J187*(K187*INDEX('Parámetros'!$E$5:$E$7,U187)+L187*INDEX('Parámetros'!$F$5:$F$7,U187)+M187*INDEX('Parámetros'!$G$5:$G$7,U187)+N187*INDEX('Parámetros'!$H$5:$H$7,U187)+O187*INDEX('Parámetros'!$I$5:$I$7,U187)+P187*INDEX('Parámetros'!$J$5:$J$7,U187)+Q187*INDEX('Parámetros'!$K$5:$K$7,U187)+R187*INDEX('Parámetros'!$L$5:$L$7,U187)+S187*INDEX('Parámetros'!$M$5:$M$7,U187)))</f>
      </c>
      <c r="E187" s="17"/>
      <c r="F187" s="17"/>
      <c r="G187" s="15"/>
      <c r="H187" s="15"/>
      <c r="I187" s="13">
        <f>IF(AND(E187="",F187=""),"",IF(T187=1,(W187-X187)/60,"Revisa entrada y salida"))</f>
      </c>
      <c r="J187" s="14">
        <f>IF(OR(T187&lt;&gt;1,C187=""),"",C187/INDEX('Parámetros'!$D$5:$D$7,U187))</f>
      </c>
      <c r="K187" s="13">
        <f>IF(T187=1,ROUND(1440*((1-AC187)*AT187+(1-AD187)*AX187),0)/60,"")</f>
      </c>
      <c r="L187" s="13">
        <f>IF(T187=1,ROUND(1440*((1-AC187)*AU187+(1-AD187)*AY187),0)/60,"")</f>
      </c>
      <c r="M187" s="13">
        <f>IF(T187=1,ROUND(1440*((1-AC187)*AS187+(1-AD187)*AW187),0)/60,"")</f>
      </c>
      <c r="N187" s="13">
        <f>IF(T187=1,ROUND(1440*(IF(OR(H187="Sí",H187="Si",AC187=0),AC187*AR187+AD187*AV187,0)),0)/60,"")</f>
      </c>
      <c r="O187" s="13">
        <f>IF(T187=1,ROUND(1440*(IF(OR(H187="Sí",H187="Si",AC187=0),0,AC187*AR187+AD187*AV187)),0)/60,"")</f>
      </c>
      <c r="P187" s="13">
        <f>IF(T187=1,ROUND(1440*(IF(OR(H187="Sí",H187="Si",AC187=0),AC187*AS187+AD187*AW187,0)),0)/60,"")</f>
      </c>
      <c r="Q187" s="13">
        <f>IF(T187=1,ROUND(1440*(IF(OR(H187="Sí",H187="Si",AC187=0),0,AC187*AS187+AD187*AW187)),0)/60,"")</f>
      </c>
      <c r="R187" s="13">
        <f>IF(T187=1,ROUND(1440*(AC187*AT187+AD187*AX187),0)/60,"")</f>
      </c>
      <c r="S187" s="13">
        <f>IF(T187=1,ROUND(1440*(AC187*AU187+AD187*AY187),0)/60,"")</f>
      </c>
      <c r="T187">
        <f>IF(AND(ISNUMBER(E187),ISNUMBER(F187)),IF(AND(F187&gt;E187,YEAR(E187)=2026,(F187-E187)*1440&lt;=1140),1,0),0)</f>
      </c>
      <c r="U187">
        <f>IF(T187=1,MATCH(INT(E187),'Parámetros'!$A$5:$A$7,1),"")</f>
      </c>
      <c r="V187">
        <f>IF(T187=1,INDEX('Parámetros'!$C$5:$C$7,U187)/24,"")</f>
      </c>
      <c r="W187">
        <f>IF(T187=1,ROUND((F187-E187)*1440,0),"")</f>
      </c>
      <c r="X187">
        <f>IF(T187=1,MIN(N(G187),W187),"")</f>
      </c>
      <c r="Y187">
        <f>IF(T187=1,E187+(INT(W187/2)-INT(X187/2))/1440,"")</f>
      </c>
      <c r="Z187">
        <f>IF(T187=1,Y187+X187/1440,"")</f>
      </c>
      <c r="AA187">
        <f>IF(T187=1,MIN(F187,IF(E187+V187&lt;=Y187,E187+V187,E187+V187+X187/1440)),"")</f>
      </c>
      <c r="AB187">
        <f>IF(T187=1,INT(E187)+1,"")</f>
      </c>
      <c r="AC187">
        <f>IF(T187=1,IF(OR(WEEKDAY(AB187-1)=1,COUNTIF('Festivos 2026'!$A$5:$A$40,AB187-1)&gt;0),1,0),"")</f>
      </c>
      <c r="AD187">
        <f>IF(T187=1,IF(OR(WEEKDAY(AB187)=1,COUNTIF('Festivos 2026'!$A$5:$A$40,AB187)&gt;0),1,0),"")</f>
      </c>
      <c r="AE187">
        <f>IF(T187=1,IF(Z187&lt;=AA187,1,0),"")</f>
      </c>
      <c r="AF187">
        <f>IF(T187=1,MAX(0,MIN(AA187,AB187)-E187),"")</f>
      </c>
      <c r="AG187">
        <f>IF(T187=1,MAX(0,MIN(MIN(AA187,AB187),(AB187-1)+6/24)-E187)+MAX(0,MIN(AA187,AB187)-MAX(E187,(AB187-1)+19/24)),"")</f>
      </c>
      <c r="AH187">
        <f>IF(T187=1,MAX(0,AA187-MAX(E187,AB187)),"")</f>
      </c>
      <c r="AI187">
        <f>IF(T187=1,MAX(0,MIN(AA187,AB187+6/24)-MAX(E187,AB187))+MAX(0,AA187-MAX(MAX(E187,AB187),AB187+19/24)),"")</f>
      </c>
      <c r="AJ187">
        <f>IF(T187=1,MAX(0,MIN(F187,AB187)-AA187),"")</f>
      </c>
      <c r="AK187">
        <f>IF(T187=1,MAX(0,MIN(MIN(F187,AB187),(AB187-1)+6/24)-AA187)+MAX(0,MIN(F187,AB187)-MAX(AA187,(AB187-1)+19/24)),"")</f>
      </c>
      <c r="AL187">
        <f>IF(T187=1,MAX(0,F187-MAX(AA187,AB187)),"")</f>
      </c>
      <c r="AM187">
        <f>IF(T187=1,MAX(0,MIN(F187,AB187+6/24)-MAX(AA187,AB187))+MAX(0,F187-MAX(MAX(AA187,AB187),AB187+19/24)),"")</f>
      </c>
      <c r="AN187">
        <f>IF(T187=1,MAX(0,MIN(Z187,AB187)-Y187),"")</f>
      </c>
      <c r="AO187">
        <f>IF(T187=1,MAX(0,MIN(MIN(Z187,AB187),(AB187-1)+6/24)-Y187)+MAX(0,MIN(Z187,AB187)-MAX(Y187,(AB187-1)+19/24)),"")</f>
      </c>
      <c r="AP187">
        <f>IF(T187=1,MAX(0,Z187-MAX(Y187,AB187)),"")</f>
      </c>
      <c r="AQ187">
        <f>IF(T187=1,MAX(0,MIN(Z187,AB187+6/24)-MAX(Y187,AB187))+MAX(0,Z187-MAX(MAX(Y187,AB187),AB187+19/24)),"")</f>
      </c>
      <c r="AR187">
        <f>IF(T187=1,(AF187-AG187)-AE187*(AN187-AO187),"")</f>
      </c>
      <c r="AS187">
        <f>IF(T187=1,AG187-AE187*AO187,"")</f>
      </c>
      <c r="AT187">
        <f>IF(T187=1,(AJ187-AK187)-(1-AE187)*(AN187-AO187),"")</f>
      </c>
      <c r="AU187">
        <f>IF(T187=1,AK187-(1-AE187)*AO187,"")</f>
      </c>
      <c r="AV187">
        <f>IF(T187=1,(AH187-AI187)-AE187*(AP187-AQ187),"")</f>
      </c>
      <c r="AW187">
        <f>IF(T187=1,AI187-AE187*AQ187,"")</f>
      </c>
      <c r="AX187">
        <f>IF(T187=1,(AL187-AM187)-(1-AE187)*(AP187-AQ187),"")</f>
      </c>
      <c r="AY187">
        <f>IF(T187=1,AM187-(1-AE187)*AQ187,"")</f>
      </c>
    </row>
    <row r="188" spans="1:51" x14ac:dyDescent="0.25">
      <c r="A188" s="15"/>
      <c r="B188" s="15"/>
      <c r="C188" s="16"/>
      <c r="D188" s="11">
        <f>IF(J188="","",J188*(K188*INDEX('Parámetros'!$E$5:$E$7,U188)+L188*INDEX('Parámetros'!$F$5:$F$7,U188)+M188*INDEX('Parámetros'!$G$5:$G$7,U188)+N188*INDEX('Parámetros'!$H$5:$H$7,U188)+O188*INDEX('Parámetros'!$I$5:$I$7,U188)+P188*INDEX('Parámetros'!$J$5:$J$7,U188)+Q188*INDEX('Parámetros'!$K$5:$K$7,U188)+R188*INDEX('Parámetros'!$L$5:$L$7,U188)+S188*INDEX('Parámetros'!$M$5:$M$7,U188)))</f>
      </c>
      <c r="E188" s="17"/>
      <c r="F188" s="17"/>
      <c r="G188" s="15"/>
      <c r="H188" s="15"/>
      <c r="I188" s="13">
        <f>IF(AND(E188="",F188=""),"",IF(T188=1,(W188-X188)/60,"Revisa entrada y salida"))</f>
      </c>
      <c r="J188" s="14">
        <f>IF(OR(T188&lt;&gt;1,C188=""),"",C188/INDEX('Parámetros'!$D$5:$D$7,U188))</f>
      </c>
      <c r="K188" s="13">
        <f>IF(T188=1,ROUND(1440*((1-AC188)*AT188+(1-AD188)*AX188),0)/60,"")</f>
      </c>
      <c r="L188" s="13">
        <f>IF(T188=1,ROUND(1440*((1-AC188)*AU188+(1-AD188)*AY188),0)/60,"")</f>
      </c>
      <c r="M188" s="13">
        <f>IF(T188=1,ROUND(1440*((1-AC188)*AS188+(1-AD188)*AW188),0)/60,"")</f>
      </c>
      <c r="N188" s="13">
        <f>IF(T188=1,ROUND(1440*(IF(OR(H188="Sí",H188="Si",AC188=0),AC188*AR188+AD188*AV188,0)),0)/60,"")</f>
      </c>
      <c r="O188" s="13">
        <f>IF(T188=1,ROUND(1440*(IF(OR(H188="Sí",H188="Si",AC188=0),0,AC188*AR188+AD188*AV188)),0)/60,"")</f>
      </c>
      <c r="P188" s="13">
        <f>IF(T188=1,ROUND(1440*(IF(OR(H188="Sí",H188="Si",AC188=0),AC188*AS188+AD188*AW188,0)),0)/60,"")</f>
      </c>
      <c r="Q188" s="13">
        <f>IF(T188=1,ROUND(1440*(IF(OR(H188="Sí",H188="Si",AC188=0),0,AC188*AS188+AD188*AW188)),0)/60,"")</f>
      </c>
      <c r="R188" s="13">
        <f>IF(T188=1,ROUND(1440*(AC188*AT188+AD188*AX188),0)/60,"")</f>
      </c>
      <c r="S188" s="13">
        <f>IF(T188=1,ROUND(1440*(AC188*AU188+AD188*AY188),0)/60,"")</f>
      </c>
      <c r="T188">
        <f>IF(AND(ISNUMBER(E188),ISNUMBER(F188)),IF(AND(F188&gt;E188,YEAR(E188)=2026,(F188-E188)*1440&lt;=1140),1,0),0)</f>
      </c>
      <c r="U188">
        <f>IF(T188=1,MATCH(INT(E188),'Parámetros'!$A$5:$A$7,1),"")</f>
      </c>
      <c r="V188">
        <f>IF(T188=1,INDEX('Parámetros'!$C$5:$C$7,U188)/24,"")</f>
      </c>
      <c r="W188">
        <f>IF(T188=1,ROUND((F188-E188)*1440,0),"")</f>
      </c>
      <c r="X188">
        <f>IF(T188=1,MIN(N(G188),W188),"")</f>
      </c>
      <c r="Y188">
        <f>IF(T188=1,E188+(INT(W188/2)-INT(X188/2))/1440,"")</f>
      </c>
      <c r="Z188">
        <f>IF(T188=1,Y188+X188/1440,"")</f>
      </c>
      <c r="AA188">
        <f>IF(T188=1,MIN(F188,IF(E188+V188&lt;=Y188,E188+V188,E188+V188+X188/1440)),"")</f>
      </c>
      <c r="AB188">
        <f>IF(T188=1,INT(E188)+1,"")</f>
      </c>
      <c r="AC188">
        <f>IF(T188=1,IF(OR(WEEKDAY(AB188-1)=1,COUNTIF('Festivos 2026'!$A$5:$A$40,AB188-1)&gt;0),1,0),"")</f>
      </c>
      <c r="AD188">
        <f>IF(T188=1,IF(OR(WEEKDAY(AB188)=1,COUNTIF('Festivos 2026'!$A$5:$A$40,AB188)&gt;0),1,0),"")</f>
      </c>
      <c r="AE188">
        <f>IF(T188=1,IF(Z188&lt;=AA188,1,0),"")</f>
      </c>
      <c r="AF188">
        <f>IF(T188=1,MAX(0,MIN(AA188,AB188)-E188),"")</f>
      </c>
      <c r="AG188">
        <f>IF(T188=1,MAX(0,MIN(MIN(AA188,AB188),(AB188-1)+6/24)-E188)+MAX(0,MIN(AA188,AB188)-MAX(E188,(AB188-1)+19/24)),"")</f>
      </c>
      <c r="AH188">
        <f>IF(T188=1,MAX(0,AA188-MAX(E188,AB188)),"")</f>
      </c>
      <c r="AI188">
        <f>IF(T188=1,MAX(0,MIN(AA188,AB188+6/24)-MAX(E188,AB188))+MAX(0,AA188-MAX(MAX(E188,AB188),AB188+19/24)),"")</f>
      </c>
      <c r="AJ188">
        <f>IF(T188=1,MAX(0,MIN(F188,AB188)-AA188),"")</f>
      </c>
      <c r="AK188">
        <f>IF(T188=1,MAX(0,MIN(MIN(F188,AB188),(AB188-1)+6/24)-AA188)+MAX(0,MIN(F188,AB188)-MAX(AA188,(AB188-1)+19/24)),"")</f>
      </c>
      <c r="AL188">
        <f>IF(T188=1,MAX(0,F188-MAX(AA188,AB188)),"")</f>
      </c>
      <c r="AM188">
        <f>IF(T188=1,MAX(0,MIN(F188,AB188+6/24)-MAX(AA188,AB188))+MAX(0,F188-MAX(MAX(AA188,AB188),AB188+19/24)),"")</f>
      </c>
      <c r="AN188">
        <f>IF(T188=1,MAX(0,MIN(Z188,AB188)-Y188),"")</f>
      </c>
      <c r="AO188">
        <f>IF(T188=1,MAX(0,MIN(MIN(Z188,AB188),(AB188-1)+6/24)-Y188)+MAX(0,MIN(Z188,AB188)-MAX(Y188,(AB188-1)+19/24)),"")</f>
      </c>
      <c r="AP188">
        <f>IF(T188=1,MAX(0,Z188-MAX(Y188,AB188)),"")</f>
      </c>
      <c r="AQ188">
        <f>IF(T188=1,MAX(0,MIN(Z188,AB188+6/24)-MAX(Y188,AB188))+MAX(0,Z188-MAX(MAX(Y188,AB188),AB188+19/24)),"")</f>
      </c>
      <c r="AR188">
        <f>IF(T188=1,(AF188-AG188)-AE188*(AN188-AO188),"")</f>
      </c>
      <c r="AS188">
        <f>IF(T188=1,AG188-AE188*AO188,"")</f>
      </c>
      <c r="AT188">
        <f>IF(T188=1,(AJ188-AK188)-(1-AE188)*(AN188-AO188),"")</f>
      </c>
      <c r="AU188">
        <f>IF(T188=1,AK188-(1-AE188)*AO188,"")</f>
      </c>
      <c r="AV188">
        <f>IF(T188=1,(AH188-AI188)-AE188*(AP188-AQ188),"")</f>
      </c>
      <c r="AW188">
        <f>IF(T188=1,AI188-AE188*AQ188,"")</f>
      </c>
      <c r="AX188">
        <f>IF(T188=1,(AL188-AM188)-(1-AE188)*(AP188-AQ188),"")</f>
      </c>
      <c r="AY188">
        <f>IF(T188=1,AM188-(1-AE188)*AQ188,"")</f>
      </c>
    </row>
    <row r="189" spans="1:51" x14ac:dyDescent="0.25">
      <c r="A189" s="15"/>
      <c r="B189" s="15"/>
      <c r="C189" s="16"/>
      <c r="D189" s="11">
        <f>IF(J189="","",J189*(K189*INDEX('Parámetros'!$E$5:$E$7,U189)+L189*INDEX('Parámetros'!$F$5:$F$7,U189)+M189*INDEX('Parámetros'!$G$5:$G$7,U189)+N189*INDEX('Parámetros'!$H$5:$H$7,U189)+O189*INDEX('Parámetros'!$I$5:$I$7,U189)+P189*INDEX('Parámetros'!$J$5:$J$7,U189)+Q189*INDEX('Parámetros'!$K$5:$K$7,U189)+R189*INDEX('Parámetros'!$L$5:$L$7,U189)+S189*INDEX('Parámetros'!$M$5:$M$7,U189)))</f>
      </c>
      <c r="E189" s="17"/>
      <c r="F189" s="17"/>
      <c r="G189" s="15"/>
      <c r="H189" s="15"/>
      <c r="I189" s="13">
        <f>IF(AND(E189="",F189=""),"",IF(T189=1,(W189-X189)/60,"Revisa entrada y salida"))</f>
      </c>
      <c r="J189" s="14">
        <f>IF(OR(T189&lt;&gt;1,C189=""),"",C189/INDEX('Parámetros'!$D$5:$D$7,U189))</f>
      </c>
      <c r="K189" s="13">
        <f>IF(T189=1,ROUND(1440*((1-AC189)*AT189+(1-AD189)*AX189),0)/60,"")</f>
      </c>
      <c r="L189" s="13">
        <f>IF(T189=1,ROUND(1440*((1-AC189)*AU189+(1-AD189)*AY189),0)/60,"")</f>
      </c>
      <c r="M189" s="13">
        <f>IF(T189=1,ROUND(1440*((1-AC189)*AS189+(1-AD189)*AW189),0)/60,"")</f>
      </c>
      <c r="N189" s="13">
        <f>IF(T189=1,ROUND(1440*(IF(OR(H189="Sí",H189="Si",AC189=0),AC189*AR189+AD189*AV189,0)),0)/60,"")</f>
      </c>
      <c r="O189" s="13">
        <f>IF(T189=1,ROUND(1440*(IF(OR(H189="Sí",H189="Si",AC189=0),0,AC189*AR189+AD189*AV189)),0)/60,"")</f>
      </c>
      <c r="P189" s="13">
        <f>IF(T189=1,ROUND(1440*(IF(OR(H189="Sí",H189="Si",AC189=0),AC189*AS189+AD189*AW189,0)),0)/60,"")</f>
      </c>
      <c r="Q189" s="13">
        <f>IF(T189=1,ROUND(1440*(IF(OR(H189="Sí",H189="Si",AC189=0),0,AC189*AS189+AD189*AW189)),0)/60,"")</f>
      </c>
      <c r="R189" s="13">
        <f>IF(T189=1,ROUND(1440*(AC189*AT189+AD189*AX189),0)/60,"")</f>
      </c>
      <c r="S189" s="13">
        <f>IF(T189=1,ROUND(1440*(AC189*AU189+AD189*AY189),0)/60,"")</f>
      </c>
      <c r="T189">
        <f>IF(AND(ISNUMBER(E189),ISNUMBER(F189)),IF(AND(F189&gt;E189,YEAR(E189)=2026,(F189-E189)*1440&lt;=1140),1,0),0)</f>
      </c>
      <c r="U189">
        <f>IF(T189=1,MATCH(INT(E189),'Parámetros'!$A$5:$A$7,1),"")</f>
      </c>
      <c r="V189">
        <f>IF(T189=1,INDEX('Parámetros'!$C$5:$C$7,U189)/24,"")</f>
      </c>
      <c r="W189">
        <f>IF(T189=1,ROUND((F189-E189)*1440,0),"")</f>
      </c>
      <c r="X189">
        <f>IF(T189=1,MIN(N(G189),W189),"")</f>
      </c>
      <c r="Y189">
        <f>IF(T189=1,E189+(INT(W189/2)-INT(X189/2))/1440,"")</f>
      </c>
      <c r="Z189">
        <f>IF(T189=1,Y189+X189/1440,"")</f>
      </c>
      <c r="AA189">
        <f>IF(T189=1,MIN(F189,IF(E189+V189&lt;=Y189,E189+V189,E189+V189+X189/1440)),"")</f>
      </c>
      <c r="AB189">
        <f>IF(T189=1,INT(E189)+1,"")</f>
      </c>
      <c r="AC189">
        <f>IF(T189=1,IF(OR(WEEKDAY(AB189-1)=1,COUNTIF('Festivos 2026'!$A$5:$A$40,AB189-1)&gt;0),1,0),"")</f>
      </c>
      <c r="AD189">
        <f>IF(T189=1,IF(OR(WEEKDAY(AB189)=1,COUNTIF('Festivos 2026'!$A$5:$A$40,AB189)&gt;0),1,0),"")</f>
      </c>
      <c r="AE189">
        <f>IF(T189=1,IF(Z189&lt;=AA189,1,0),"")</f>
      </c>
      <c r="AF189">
        <f>IF(T189=1,MAX(0,MIN(AA189,AB189)-E189),"")</f>
      </c>
      <c r="AG189">
        <f>IF(T189=1,MAX(0,MIN(MIN(AA189,AB189),(AB189-1)+6/24)-E189)+MAX(0,MIN(AA189,AB189)-MAX(E189,(AB189-1)+19/24)),"")</f>
      </c>
      <c r="AH189">
        <f>IF(T189=1,MAX(0,AA189-MAX(E189,AB189)),"")</f>
      </c>
      <c r="AI189">
        <f>IF(T189=1,MAX(0,MIN(AA189,AB189+6/24)-MAX(E189,AB189))+MAX(0,AA189-MAX(MAX(E189,AB189),AB189+19/24)),"")</f>
      </c>
      <c r="AJ189">
        <f>IF(T189=1,MAX(0,MIN(F189,AB189)-AA189),"")</f>
      </c>
      <c r="AK189">
        <f>IF(T189=1,MAX(0,MIN(MIN(F189,AB189),(AB189-1)+6/24)-AA189)+MAX(0,MIN(F189,AB189)-MAX(AA189,(AB189-1)+19/24)),"")</f>
      </c>
      <c r="AL189">
        <f>IF(T189=1,MAX(0,F189-MAX(AA189,AB189)),"")</f>
      </c>
      <c r="AM189">
        <f>IF(T189=1,MAX(0,MIN(F189,AB189+6/24)-MAX(AA189,AB189))+MAX(0,F189-MAX(MAX(AA189,AB189),AB189+19/24)),"")</f>
      </c>
      <c r="AN189">
        <f>IF(T189=1,MAX(0,MIN(Z189,AB189)-Y189),"")</f>
      </c>
      <c r="AO189">
        <f>IF(T189=1,MAX(0,MIN(MIN(Z189,AB189),(AB189-1)+6/24)-Y189)+MAX(0,MIN(Z189,AB189)-MAX(Y189,(AB189-1)+19/24)),"")</f>
      </c>
      <c r="AP189">
        <f>IF(T189=1,MAX(0,Z189-MAX(Y189,AB189)),"")</f>
      </c>
      <c r="AQ189">
        <f>IF(T189=1,MAX(0,MIN(Z189,AB189+6/24)-MAX(Y189,AB189))+MAX(0,Z189-MAX(MAX(Y189,AB189),AB189+19/24)),"")</f>
      </c>
      <c r="AR189">
        <f>IF(T189=1,(AF189-AG189)-AE189*(AN189-AO189),"")</f>
      </c>
      <c r="AS189">
        <f>IF(T189=1,AG189-AE189*AO189,"")</f>
      </c>
      <c r="AT189">
        <f>IF(T189=1,(AJ189-AK189)-(1-AE189)*(AN189-AO189),"")</f>
      </c>
      <c r="AU189">
        <f>IF(T189=1,AK189-(1-AE189)*AO189,"")</f>
      </c>
      <c r="AV189">
        <f>IF(T189=1,(AH189-AI189)-AE189*(AP189-AQ189),"")</f>
      </c>
      <c r="AW189">
        <f>IF(T189=1,AI189-AE189*AQ189,"")</f>
      </c>
      <c r="AX189">
        <f>IF(T189=1,(AL189-AM189)-(1-AE189)*(AP189-AQ189),"")</f>
      </c>
      <c r="AY189">
        <f>IF(T189=1,AM189-(1-AE189)*AQ189,"")</f>
      </c>
    </row>
    <row r="190" spans="1:51" x14ac:dyDescent="0.25">
      <c r="A190" s="15"/>
      <c r="B190" s="15"/>
      <c r="C190" s="16"/>
      <c r="D190" s="11">
        <f>IF(J190="","",J190*(K190*INDEX('Parámetros'!$E$5:$E$7,U190)+L190*INDEX('Parámetros'!$F$5:$F$7,U190)+M190*INDEX('Parámetros'!$G$5:$G$7,U190)+N190*INDEX('Parámetros'!$H$5:$H$7,U190)+O190*INDEX('Parámetros'!$I$5:$I$7,U190)+P190*INDEX('Parámetros'!$J$5:$J$7,U190)+Q190*INDEX('Parámetros'!$K$5:$K$7,U190)+R190*INDEX('Parámetros'!$L$5:$L$7,U190)+S190*INDEX('Parámetros'!$M$5:$M$7,U190)))</f>
      </c>
      <c r="E190" s="17"/>
      <c r="F190" s="17"/>
      <c r="G190" s="15"/>
      <c r="H190" s="15"/>
      <c r="I190" s="13">
        <f>IF(AND(E190="",F190=""),"",IF(T190=1,(W190-X190)/60,"Revisa entrada y salida"))</f>
      </c>
      <c r="J190" s="14">
        <f>IF(OR(T190&lt;&gt;1,C190=""),"",C190/INDEX('Parámetros'!$D$5:$D$7,U190))</f>
      </c>
      <c r="K190" s="13">
        <f>IF(T190=1,ROUND(1440*((1-AC190)*AT190+(1-AD190)*AX190),0)/60,"")</f>
      </c>
      <c r="L190" s="13">
        <f>IF(T190=1,ROUND(1440*((1-AC190)*AU190+(1-AD190)*AY190),0)/60,"")</f>
      </c>
      <c r="M190" s="13">
        <f>IF(T190=1,ROUND(1440*((1-AC190)*AS190+(1-AD190)*AW190),0)/60,"")</f>
      </c>
      <c r="N190" s="13">
        <f>IF(T190=1,ROUND(1440*(IF(OR(H190="Sí",H190="Si",AC190=0),AC190*AR190+AD190*AV190,0)),0)/60,"")</f>
      </c>
      <c r="O190" s="13">
        <f>IF(T190=1,ROUND(1440*(IF(OR(H190="Sí",H190="Si",AC190=0),0,AC190*AR190+AD190*AV190)),0)/60,"")</f>
      </c>
      <c r="P190" s="13">
        <f>IF(T190=1,ROUND(1440*(IF(OR(H190="Sí",H190="Si",AC190=0),AC190*AS190+AD190*AW190,0)),0)/60,"")</f>
      </c>
      <c r="Q190" s="13">
        <f>IF(T190=1,ROUND(1440*(IF(OR(H190="Sí",H190="Si",AC190=0),0,AC190*AS190+AD190*AW190)),0)/60,"")</f>
      </c>
      <c r="R190" s="13">
        <f>IF(T190=1,ROUND(1440*(AC190*AT190+AD190*AX190),0)/60,"")</f>
      </c>
      <c r="S190" s="13">
        <f>IF(T190=1,ROUND(1440*(AC190*AU190+AD190*AY190),0)/60,"")</f>
      </c>
      <c r="T190">
        <f>IF(AND(ISNUMBER(E190),ISNUMBER(F190)),IF(AND(F190&gt;E190,YEAR(E190)=2026,(F190-E190)*1440&lt;=1140),1,0),0)</f>
      </c>
      <c r="U190">
        <f>IF(T190=1,MATCH(INT(E190),'Parámetros'!$A$5:$A$7,1),"")</f>
      </c>
      <c r="V190">
        <f>IF(T190=1,INDEX('Parámetros'!$C$5:$C$7,U190)/24,"")</f>
      </c>
      <c r="W190">
        <f>IF(T190=1,ROUND((F190-E190)*1440,0),"")</f>
      </c>
      <c r="X190">
        <f>IF(T190=1,MIN(N(G190),W190),"")</f>
      </c>
      <c r="Y190">
        <f>IF(T190=1,E190+(INT(W190/2)-INT(X190/2))/1440,"")</f>
      </c>
      <c r="Z190">
        <f>IF(T190=1,Y190+X190/1440,"")</f>
      </c>
      <c r="AA190">
        <f>IF(T190=1,MIN(F190,IF(E190+V190&lt;=Y190,E190+V190,E190+V190+X190/1440)),"")</f>
      </c>
      <c r="AB190">
        <f>IF(T190=1,INT(E190)+1,"")</f>
      </c>
      <c r="AC190">
        <f>IF(T190=1,IF(OR(WEEKDAY(AB190-1)=1,COUNTIF('Festivos 2026'!$A$5:$A$40,AB190-1)&gt;0),1,0),"")</f>
      </c>
      <c r="AD190">
        <f>IF(T190=1,IF(OR(WEEKDAY(AB190)=1,COUNTIF('Festivos 2026'!$A$5:$A$40,AB190)&gt;0),1,0),"")</f>
      </c>
      <c r="AE190">
        <f>IF(T190=1,IF(Z190&lt;=AA190,1,0),"")</f>
      </c>
      <c r="AF190">
        <f>IF(T190=1,MAX(0,MIN(AA190,AB190)-E190),"")</f>
      </c>
      <c r="AG190">
        <f>IF(T190=1,MAX(0,MIN(MIN(AA190,AB190),(AB190-1)+6/24)-E190)+MAX(0,MIN(AA190,AB190)-MAX(E190,(AB190-1)+19/24)),"")</f>
      </c>
      <c r="AH190">
        <f>IF(T190=1,MAX(0,AA190-MAX(E190,AB190)),"")</f>
      </c>
      <c r="AI190">
        <f>IF(T190=1,MAX(0,MIN(AA190,AB190+6/24)-MAX(E190,AB190))+MAX(0,AA190-MAX(MAX(E190,AB190),AB190+19/24)),"")</f>
      </c>
      <c r="AJ190">
        <f>IF(T190=1,MAX(0,MIN(F190,AB190)-AA190),"")</f>
      </c>
      <c r="AK190">
        <f>IF(T190=1,MAX(0,MIN(MIN(F190,AB190),(AB190-1)+6/24)-AA190)+MAX(0,MIN(F190,AB190)-MAX(AA190,(AB190-1)+19/24)),"")</f>
      </c>
      <c r="AL190">
        <f>IF(T190=1,MAX(0,F190-MAX(AA190,AB190)),"")</f>
      </c>
      <c r="AM190">
        <f>IF(T190=1,MAX(0,MIN(F190,AB190+6/24)-MAX(AA190,AB190))+MAX(0,F190-MAX(MAX(AA190,AB190),AB190+19/24)),"")</f>
      </c>
      <c r="AN190">
        <f>IF(T190=1,MAX(0,MIN(Z190,AB190)-Y190),"")</f>
      </c>
      <c r="AO190">
        <f>IF(T190=1,MAX(0,MIN(MIN(Z190,AB190),(AB190-1)+6/24)-Y190)+MAX(0,MIN(Z190,AB190)-MAX(Y190,(AB190-1)+19/24)),"")</f>
      </c>
      <c r="AP190">
        <f>IF(T190=1,MAX(0,Z190-MAX(Y190,AB190)),"")</f>
      </c>
      <c r="AQ190">
        <f>IF(T190=1,MAX(0,MIN(Z190,AB190+6/24)-MAX(Y190,AB190))+MAX(0,Z190-MAX(MAX(Y190,AB190),AB190+19/24)),"")</f>
      </c>
      <c r="AR190">
        <f>IF(T190=1,(AF190-AG190)-AE190*(AN190-AO190),"")</f>
      </c>
      <c r="AS190">
        <f>IF(T190=1,AG190-AE190*AO190,"")</f>
      </c>
      <c r="AT190">
        <f>IF(T190=1,(AJ190-AK190)-(1-AE190)*(AN190-AO190),"")</f>
      </c>
      <c r="AU190">
        <f>IF(T190=1,AK190-(1-AE190)*AO190,"")</f>
      </c>
      <c r="AV190">
        <f>IF(T190=1,(AH190-AI190)-AE190*(AP190-AQ190),"")</f>
      </c>
      <c r="AW190">
        <f>IF(T190=1,AI190-AE190*AQ190,"")</f>
      </c>
      <c r="AX190">
        <f>IF(T190=1,(AL190-AM190)-(1-AE190)*(AP190-AQ190),"")</f>
      </c>
      <c r="AY190">
        <f>IF(T190=1,AM190-(1-AE190)*AQ190,"")</f>
      </c>
    </row>
    <row r="191" spans="1:51" x14ac:dyDescent="0.25">
      <c r="A191" s="15"/>
      <c r="B191" s="15"/>
      <c r="C191" s="16"/>
      <c r="D191" s="11">
        <f>IF(J191="","",J191*(K191*INDEX('Parámetros'!$E$5:$E$7,U191)+L191*INDEX('Parámetros'!$F$5:$F$7,U191)+M191*INDEX('Parámetros'!$G$5:$G$7,U191)+N191*INDEX('Parámetros'!$H$5:$H$7,U191)+O191*INDEX('Parámetros'!$I$5:$I$7,U191)+P191*INDEX('Parámetros'!$J$5:$J$7,U191)+Q191*INDEX('Parámetros'!$K$5:$K$7,U191)+R191*INDEX('Parámetros'!$L$5:$L$7,U191)+S191*INDEX('Parámetros'!$M$5:$M$7,U191)))</f>
      </c>
      <c r="E191" s="17"/>
      <c r="F191" s="17"/>
      <c r="G191" s="15"/>
      <c r="H191" s="15"/>
      <c r="I191" s="13">
        <f>IF(AND(E191="",F191=""),"",IF(T191=1,(W191-X191)/60,"Revisa entrada y salida"))</f>
      </c>
      <c r="J191" s="14">
        <f>IF(OR(T191&lt;&gt;1,C191=""),"",C191/INDEX('Parámetros'!$D$5:$D$7,U191))</f>
      </c>
      <c r="K191" s="13">
        <f>IF(T191=1,ROUND(1440*((1-AC191)*AT191+(1-AD191)*AX191),0)/60,"")</f>
      </c>
      <c r="L191" s="13">
        <f>IF(T191=1,ROUND(1440*((1-AC191)*AU191+(1-AD191)*AY191),0)/60,"")</f>
      </c>
      <c r="M191" s="13">
        <f>IF(T191=1,ROUND(1440*((1-AC191)*AS191+(1-AD191)*AW191),0)/60,"")</f>
      </c>
      <c r="N191" s="13">
        <f>IF(T191=1,ROUND(1440*(IF(OR(H191="Sí",H191="Si",AC191=0),AC191*AR191+AD191*AV191,0)),0)/60,"")</f>
      </c>
      <c r="O191" s="13">
        <f>IF(T191=1,ROUND(1440*(IF(OR(H191="Sí",H191="Si",AC191=0),0,AC191*AR191+AD191*AV191)),0)/60,"")</f>
      </c>
      <c r="P191" s="13">
        <f>IF(T191=1,ROUND(1440*(IF(OR(H191="Sí",H191="Si",AC191=0),AC191*AS191+AD191*AW191,0)),0)/60,"")</f>
      </c>
      <c r="Q191" s="13">
        <f>IF(T191=1,ROUND(1440*(IF(OR(H191="Sí",H191="Si",AC191=0),0,AC191*AS191+AD191*AW191)),0)/60,"")</f>
      </c>
      <c r="R191" s="13">
        <f>IF(T191=1,ROUND(1440*(AC191*AT191+AD191*AX191),0)/60,"")</f>
      </c>
      <c r="S191" s="13">
        <f>IF(T191=1,ROUND(1440*(AC191*AU191+AD191*AY191),0)/60,"")</f>
      </c>
      <c r="T191">
        <f>IF(AND(ISNUMBER(E191),ISNUMBER(F191)),IF(AND(F191&gt;E191,YEAR(E191)=2026,(F191-E191)*1440&lt;=1140),1,0),0)</f>
      </c>
      <c r="U191">
        <f>IF(T191=1,MATCH(INT(E191),'Parámetros'!$A$5:$A$7,1),"")</f>
      </c>
      <c r="V191">
        <f>IF(T191=1,INDEX('Parámetros'!$C$5:$C$7,U191)/24,"")</f>
      </c>
      <c r="W191">
        <f>IF(T191=1,ROUND((F191-E191)*1440,0),"")</f>
      </c>
      <c r="X191">
        <f>IF(T191=1,MIN(N(G191),W191),"")</f>
      </c>
      <c r="Y191">
        <f>IF(T191=1,E191+(INT(W191/2)-INT(X191/2))/1440,"")</f>
      </c>
      <c r="Z191">
        <f>IF(T191=1,Y191+X191/1440,"")</f>
      </c>
      <c r="AA191">
        <f>IF(T191=1,MIN(F191,IF(E191+V191&lt;=Y191,E191+V191,E191+V191+X191/1440)),"")</f>
      </c>
      <c r="AB191">
        <f>IF(T191=1,INT(E191)+1,"")</f>
      </c>
      <c r="AC191">
        <f>IF(T191=1,IF(OR(WEEKDAY(AB191-1)=1,COUNTIF('Festivos 2026'!$A$5:$A$40,AB191-1)&gt;0),1,0),"")</f>
      </c>
      <c r="AD191">
        <f>IF(T191=1,IF(OR(WEEKDAY(AB191)=1,COUNTIF('Festivos 2026'!$A$5:$A$40,AB191)&gt;0),1,0),"")</f>
      </c>
      <c r="AE191">
        <f>IF(T191=1,IF(Z191&lt;=AA191,1,0),"")</f>
      </c>
      <c r="AF191">
        <f>IF(T191=1,MAX(0,MIN(AA191,AB191)-E191),"")</f>
      </c>
      <c r="AG191">
        <f>IF(T191=1,MAX(0,MIN(MIN(AA191,AB191),(AB191-1)+6/24)-E191)+MAX(0,MIN(AA191,AB191)-MAX(E191,(AB191-1)+19/24)),"")</f>
      </c>
      <c r="AH191">
        <f>IF(T191=1,MAX(0,AA191-MAX(E191,AB191)),"")</f>
      </c>
      <c r="AI191">
        <f>IF(T191=1,MAX(0,MIN(AA191,AB191+6/24)-MAX(E191,AB191))+MAX(0,AA191-MAX(MAX(E191,AB191),AB191+19/24)),"")</f>
      </c>
      <c r="AJ191">
        <f>IF(T191=1,MAX(0,MIN(F191,AB191)-AA191),"")</f>
      </c>
      <c r="AK191">
        <f>IF(T191=1,MAX(0,MIN(MIN(F191,AB191),(AB191-1)+6/24)-AA191)+MAX(0,MIN(F191,AB191)-MAX(AA191,(AB191-1)+19/24)),"")</f>
      </c>
      <c r="AL191">
        <f>IF(T191=1,MAX(0,F191-MAX(AA191,AB191)),"")</f>
      </c>
      <c r="AM191">
        <f>IF(T191=1,MAX(0,MIN(F191,AB191+6/24)-MAX(AA191,AB191))+MAX(0,F191-MAX(MAX(AA191,AB191),AB191+19/24)),"")</f>
      </c>
      <c r="AN191">
        <f>IF(T191=1,MAX(0,MIN(Z191,AB191)-Y191),"")</f>
      </c>
      <c r="AO191">
        <f>IF(T191=1,MAX(0,MIN(MIN(Z191,AB191),(AB191-1)+6/24)-Y191)+MAX(0,MIN(Z191,AB191)-MAX(Y191,(AB191-1)+19/24)),"")</f>
      </c>
      <c r="AP191">
        <f>IF(T191=1,MAX(0,Z191-MAX(Y191,AB191)),"")</f>
      </c>
      <c r="AQ191">
        <f>IF(T191=1,MAX(0,MIN(Z191,AB191+6/24)-MAX(Y191,AB191))+MAX(0,Z191-MAX(MAX(Y191,AB191),AB191+19/24)),"")</f>
      </c>
      <c r="AR191">
        <f>IF(T191=1,(AF191-AG191)-AE191*(AN191-AO191),"")</f>
      </c>
      <c r="AS191">
        <f>IF(T191=1,AG191-AE191*AO191,"")</f>
      </c>
      <c r="AT191">
        <f>IF(T191=1,(AJ191-AK191)-(1-AE191)*(AN191-AO191),"")</f>
      </c>
      <c r="AU191">
        <f>IF(T191=1,AK191-(1-AE191)*AO191,"")</f>
      </c>
      <c r="AV191">
        <f>IF(T191=1,(AH191-AI191)-AE191*(AP191-AQ191),"")</f>
      </c>
      <c r="AW191">
        <f>IF(T191=1,AI191-AE191*AQ191,"")</f>
      </c>
      <c r="AX191">
        <f>IF(T191=1,(AL191-AM191)-(1-AE191)*(AP191-AQ191),"")</f>
      </c>
      <c r="AY191">
        <f>IF(T191=1,AM191-(1-AE191)*AQ191,"")</f>
      </c>
    </row>
    <row r="192" spans="1:51" x14ac:dyDescent="0.25">
      <c r="A192" s="15"/>
      <c r="B192" s="15"/>
      <c r="C192" s="16"/>
      <c r="D192" s="11">
        <f>IF(J192="","",J192*(K192*INDEX('Parámetros'!$E$5:$E$7,U192)+L192*INDEX('Parámetros'!$F$5:$F$7,U192)+M192*INDEX('Parámetros'!$G$5:$G$7,U192)+N192*INDEX('Parámetros'!$H$5:$H$7,U192)+O192*INDEX('Parámetros'!$I$5:$I$7,U192)+P192*INDEX('Parámetros'!$J$5:$J$7,U192)+Q192*INDEX('Parámetros'!$K$5:$K$7,U192)+R192*INDEX('Parámetros'!$L$5:$L$7,U192)+S192*INDEX('Parámetros'!$M$5:$M$7,U192)))</f>
      </c>
      <c r="E192" s="17"/>
      <c r="F192" s="17"/>
      <c r="G192" s="15"/>
      <c r="H192" s="15"/>
      <c r="I192" s="13">
        <f>IF(AND(E192="",F192=""),"",IF(T192=1,(W192-X192)/60,"Revisa entrada y salida"))</f>
      </c>
      <c r="J192" s="14">
        <f>IF(OR(T192&lt;&gt;1,C192=""),"",C192/INDEX('Parámetros'!$D$5:$D$7,U192))</f>
      </c>
      <c r="K192" s="13">
        <f>IF(T192=1,ROUND(1440*((1-AC192)*AT192+(1-AD192)*AX192),0)/60,"")</f>
      </c>
      <c r="L192" s="13">
        <f>IF(T192=1,ROUND(1440*((1-AC192)*AU192+(1-AD192)*AY192),0)/60,"")</f>
      </c>
      <c r="M192" s="13">
        <f>IF(T192=1,ROUND(1440*((1-AC192)*AS192+(1-AD192)*AW192),0)/60,"")</f>
      </c>
      <c r="N192" s="13">
        <f>IF(T192=1,ROUND(1440*(IF(OR(H192="Sí",H192="Si",AC192=0),AC192*AR192+AD192*AV192,0)),0)/60,"")</f>
      </c>
      <c r="O192" s="13">
        <f>IF(T192=1,ROUND(1440*(IF(OR(H192="Sí",H192="Si",AC192=0),0,AC192*AR192+AD192*AV192)),0)/60,"")</f>
      </c>
      <c r="P192" s="13">
        <f>IF(T192=1,ROUND(1440*(IF(OR(H192="Sí",H192="Si",AC192=0),AC192*AS192+AD192*AW192,0)),0)/60,"")</f>
      </c>
      <c r="Q192" s="13">
        <f>IF(T192=1,ROUND(1440*(IF(OR(H192="Sí",H192="Si",AC192=0),0,AC192*AS192+AD192*AW192)),0)/60,"")</f>
      </c>
      <c r="R192" s="13">
        <f>IF(T192=1,ROUND(1440*(AC192*AT192+AD192*AX192),0)/60,"")</f>
      </c>
      <c r="S192" s="13">
        <f>IF(T192=1,ROUND(1440*(AC192*AU192+AD192*AY192),0)/60,"")</f>
      </c>
      <c r="T192">
        <f>IF(AND(ISNUMBER(E192),ISNUMBER(F192)),IF(AND(F192&gt;E192,YEAR(E192)=2026,(F192-E192)*1440&lt;=1140),1,0),0)</f>
      </c>
      <c r="U192">
        <f>IF(T192=1,MATCH(INT(E192),'Parámetros'!$A$5:$A$7,1),"")</f>
      </c>
      <c r="V192">
        <f>IF(T192=1,INDEX('Parámetros'!$C$5:$C$7,U192)/24,"")</f>
      </c>
      <c r="W192">
        <f>IF(T192=1,ROUND((F192-E192)*1440,0),"")</f>
      </c>
      <c r="X192">
        <f>IF(T192=1,MIN(N(G192),W192),"")</f>
      </c>
      <c r="Y192">
        <f>IF(T192=1,E192+(INT(W192/2)-INT(X192/2))/1440,"")</f>
      </c>
      <c r="Z192">
        <f>IF(T192=1,Y192+X192/1440,"")</f>
      </c>
      <c r="AA192">
        <f>IF(T192=1,MIN(F192,IF(E192+V192&lt;=Y192,E192+V192,E192+V192+X192/1440)),"")</f>
      </c>
      <c r="AB192">
        <f>IF(T192=1,INT(E192)+1,"")</f>
      </c>
      <c r="AC192">
        <f>IF(T192=1,IF(OR(WEEKDAY(AB192-1)=1,COUNTIF('Festivos 2026'!$A$5:$A$40,AB192-1)&gt;0),1,0),"")</f>
      </c>
      <c r="AD192">
        <f>IF(T192=1,IF(OR(WEEKDAY(AB192)=1,COUNTIF('Festivos 2026'!$A$5:$A$40,AB192)&gt;0),1,0),"")</f>
      </c>
      <c r="AE192">
        <f>IF(T192=1,IF(Z192&lt;=AA192,1,0),"")</f>
      </c>
      <c r="AF192">
        <f>IF(T192=1,MAX(0,MIN(AA192,AB192)-E192),"")</f>
      </c>
      <c r="AG192">
        <f>IF(T192=1,MAX(0,MIN(MIN(AA192,AB192),(AB192-1)+6/24)-E192)+MAX(0,MIN(AA192,AB192)-MAX(E192,(AB192-1)+19/24)),"")</f>
      </c>
      <c r="AH192">
        <f>IF(T192=1,MAX(0,AA192-MAX(E192,AB192)),"")</f>
      </c>
      <c r="AI192">
        <f>IF(T192=1,MAX(0,MIN(AA192,AB192+6/24)-MAX(E192,AB192))+MAX(0,AA192-MAX(MAX(E192,AB192),AB192+19/24)),"")</f>
      </c>
      <c r="AJ192">
        <f>IF(T192=1,MAX(0,MIN(F192,AB192)-AA192),"")</f>
      </c>
      <c r="AK192">
        <f>IF(T192=1,MAX(0,MIN(MIN(F192,AB192),(AB192-1)+6/24)-AA192)+MAX(0,MIN(F192,AB192)-MAX(AA192,(AB192-1)+19/24)),"")</f>
      </c>
      <c r="AL192">
        <f>IF(T192=1,MAX(0,F192-MAX(AA192,AB192)),"")</f>
      </c>
      <c r="AM192">
        <f>IF(T192=1,MAX(0,MIN(F192,AB192+6/24)-MAX(AA192,AB192))+MAX(0,F192-MAX(MAX(AA192,AB192),AB192+19/24)),"")</f>
      </c>
      <c r="AN192">
        <f>IF(T192=1,MAX(0,MIN(Z192,AB192)-Y192),"")</f>
      </c>
      <c r="AO192">
        <f>IF(T192=1,MAX(0,MIN(MIN(Z192,AB192),(AB192-1)+6/24)-Y192)+MAX(0,MIN(Z192,AB192)-MAX(Y192,(AB192-1)+19/24)),"")</f>
      </c>
      <c r="AP192">
        <f>IF(T192=1,MAX(0,Z192-MAX(Y192,AB192)),"")</f>
      </c>
      <c r="AQ192">
        <f>IF(T192=1,MAX(0,MIN(Z192,AB192+6/24)-MAX(Y192,AB192))+MAX(0,Z192-MAX(MAX(Y192,AB192),AB192+19/24)),"")</f>
      </c>
      <c r="AR192">
        <f>IF(T192=1,(AF192-AG192)-AE192*(AN192-AO192),"")</f>
      </c>
      <c r="AS192">
        <f>IF(T192=1,AG192-AE192*AO192,"")</f>
      </c>
      <c r="AT192">
        <f>IF(T192=1,(AJ192-AK192)-(1-AE192)*(AN192-AO192),"")</f>
      </c>
      <c r="AU192">
        <f>IF(T192=1,AK192-(1-AE192)*AO192,"")</f>
      </c>
      <c r="AV192">
        <f>IF(T192=1,(AH192-AI192)-AE192*(AP192-AQ192),"")</f>
      </c>
      <c r="AW192">
        <f>IF(T192=1,AI192-AE192*AQ192,"")</f>
      </c>
      <c r="AX192">
        <f>IF(T192=1,(AL192-AM192)-(1-AE192)*(AP192-AQ192),"")</f>
      </c>
      <c r="AY192">
        <f>IF(T192=1,AM192-(1-AE192)*AQ192,"")</f>
      </c>
    </row>
    <row r="193" spans="1:51" x14ac:dyDescent="0.25">
      <c r="A193" s="15"/>
      <c r="B193" s="15"/>
      <c r="C193" s="16"/>
      <c r="D193" s="11">
        <f>IF(J193="","",J193*(K193*INDEX('Parámetros'!$E$5:$E$7,U193)+L193*INDEX('Parámetros'!$F$5:$F$7,U193)+M193*INDEX('Parámetros'!$G$5:$G$7,U193)+N193*INDEX('Parámetros'!$H$5:$H$7,U193)+O193*INDEX('Parámetros'!$I$5:$I$7,U193)+P193*INDEX('Parámetros'!$J$5:$J$7,U193)+Q193*INDEX('Parámetros'!$K$5:$K$7,U193)+R193*INDEX('Parámetros'!$L$5:$L$7,U193)+S193*INDEX('Parámetros'!$M$5:$M$7,U193)))</f>
      </c>
      <c r="E193" s="17"/>
      <c r="F193" s="17"/>
      <c r="G193" s="15"/>
      <c r="H193" s="15"/>
      <c r="I193" s="13">
        <f>IF(AND(E193="",F193=""),"",IF(T193=1,(W193-X193)/60,"Revisa entrada y salida"))</f>
      </c>
      <c r="J193" s="14">
        <f>IF(OR(T193&lt;&gt;1,C193=""),"",C193/INDEX('Parámetros'!$D$5:$D$7,U193))</f>
      </c>
      <c r="K193" s="13">
        <f>IF(T193=1,ROUND(1440*((1-AC193)*AT193+(1-AD193)*AX193),0)/60,"")</f>
      </c>
      <c r="L193" s="13">
        <f>IF(T193=1,ROUND(1440*((1-AC193)*AU193+(1-AD193)*AY193),0)/60,"")</f>
      </c>
      <c r="M193" s="13">
        <f>IF(T193=1,ROUND(1440*((1-AC193)*AS193+(1-AD193)*AW193),0)/60,"")</f>
      </c>
      <c r="N193" s="13">
        <f>IF(T193=1,ROUND(1440*(IF(OR(H193="Sí",H193="Si",AC193=0),AC193*AR193+AD193*AV193,0)),0)/60,"")</f>
      </c>
      <c r="O193" s="13">
        <f>IF(T193=1,ROUND(1440*(IF(OR(H193="Sí",H193="Si",AC193=0),0,AC193*AR193+AD193*AV193)),0)/60,"")</f>
      </c>
      <c r="P193" s="13">
        <f>IF(T193=1,ROUND(1440*(IF(OR(H193="Sí",H193="Si",AC193=0),AC193*AS193+AD193*AW193,0)),0)/60,"")</f>
      </c>
      <c r="Q193" s="13">
        <f>IF(T193=1,ROUND(1440*(IF(OR(H193="Sí",H193="Si",AC193=0),0,AC193*AS193+AD193*AW193)),0)/60,"")</f>
      </c>
      <c r="R193" s="13">
        <f>IF(T193=1,ROUND(1440*(AC193*AT193+AD193*AX193),0)/60,"")</f>
      </c>
      <c r="S193" s="13">
        <f>IF(T193=1,ROUND(1440*(AC193*AU193+AD193*AY193),0)/60,"")</f>
      </c>
      <c r="T193">
        <f>IF(AND(ISNUMBER(E193),ISNUMBER(F193)),IF(AND(F193&gt;E193,YEAR(E193)=2026,(F193-E193)*1440&lt;=1140),1,0),0)</f>
      </c>
      <c r="U193">
        <f>IF(T193=1,MATCH(INT(E193),'Parámetros'!$A$5:$A$7,1),"")</f>
      </c>
      <c r="V193">
        <f>IF(T193=1,INDEX('Parámetros'!$C$5:$C$7,U193)/24,"")</f>
      </c>
      <c r="W193">
        <f>IF(T193=1,ROUND((F193-E193)*1440,0),"")</f>
      </c>
      <c r="X193">
        <f>IF(T193=1,MIN(N(G193),W193),"")</f>
      </c>
      <c r="Y193">
        <f>IF(T193=1,E193+(INT(W193/2)-INT(X193/2))/1440,"")</f>
      </c>
      <c r="Z193">
        <f>IF(T193=1,Y193+X193/1440,"")</f>
      </c>
      <c r="AA193">
        <f>IF(T193=1,MIN(F193,IF(E193+V193&lt;=Y193,E193+V193,E193+V193+X193/1440)),"")</f>
      </c>
      <c r="AB193">
        <f>IF(T193=1,INT(E193)+1,"")</f>
      </c>
      <c r="AC193">
        <f>IF(T193=1,IF(OR(WEEKDAY(AB193-1)=1,COUNTIF('Festivos 2026'!$A$5:$A$40,AB193-1)&gt;0),1,0),"")</f>
      </c>
      <c r="AD193">
        <f>IF(T193=1,IF(OR(WEEKDAY(AB193)=1,COUNTIF('Festivos 2026'!$A$5:$A$40,AB193)&gt;0),1,0),"")</f>
      </c>
      <c r="AE193">
        <f>IF(T193=1,IF(Z193&lt;=AA193,1,0),"")</f>
      </c>
      <c r="AF193">
        <f>IF(T193=1,MAX(0,MIN(AA193,AB193)-E193),"")</f>
      </c>
      <c r="AG193">
        <f>IF(T193=1,MAX(0,MIN(MIN(AA193,AB193),(AB193-1)+6/24)-E193)+MAX(0,MIN(AA193,AB193)-MAX(E193,(AB193-1)+19/24)),"")</f>
      </c>
      <c r="AH193">
        <f>IF(T193=1,MAX(0,AA193-MAX(E193,AB193)),"")</f>
      </c>
      <c r="AI193">
        <f>IF(T193=1,MAX(0,MIN(AA193,AB193+6/24)-MAX(E193,AB193))+MAX(0,AA193-MAX(MAX(E193,AB193),AB193+19/24)),"")</f>
      </c>
      <c r="AJ193">
        <f>IF(T193=1,MAX(0,MIN(F193,AB193)-AA193),"")</f>
      </c>
      <c r="AK193">
        <f>IF(T193=1,MAX(0,MIN(MIN(F193,AB193),(AB193-1)+6/24)-AA193)+MAX(0,MIN(F193,AB193)-MAX(AA193,(AB193-1)+19/24)),"")</f>
      </c>
      <c r="AL193">
        <f>IF(T193=1,MAX(0,F193-MAX(AA193,AB193)),"")</f>
      </c>
      <c r="AM193">
        <f>IF(T193=1,MAX(0,MIN(F193,AB193+6/24)-MAX(AA193,AB193))+MAX(0,F193-MAX(MAX(AA193,AB193),AB193+19/24)),"")</f>
      </c>
      <c r="AN193">
        <f>IF(T193=1,MAX(0,MIN(Z193,AB193)-Y193),"")</f>
      </c>
      <c r="AO193">
        <f>IF(T193=1,MAX(0,MIN(MIN(Z193,AB193),(AB193-1)+6/24)-Y193)+MAX(0,MIN(Z193,AB193)-MAX(Y193,(AB193-1)+19/24)),"")</f>
      </c>
      <c r="AP193">
        <f>IF(T193=1,MAX(0,Z193-MAX(Y193,AB193)),"")</f>
      </c>
      <c r="AQ193">
        <f>IF(T193=1,MAX(0,MIN(Z193,AB193+6/24)-MAX(Y193,AB193))+MAX(0,Z193-MAX(MAX(Y193,AB193),AB193+19/24)),"")</f>
      </c>
      <c r="AR193">
        <f>IF(T193=1,(AF193-AG193)-AE193*(AN193-AO193),"")</f>
      </c>
      <c r="AS193">
        <f>IF(T193=1,AG193-AE193*AO193,"")</f>
      </c>
      <c r="AT193">
        <f>IF(T193=1,(AJ193-AK193)-(1-AE193)*(AN193-AO193),"")</f>
      </c>
      <c r="AU193">
        <f>IF(T193=1,AK193-(1-AE193)*AO193,"")</f>
      </c>
      <c r="AV193">
        <f>IF(T193=1,(AH193-AI193)-AE193*(AP193-AQ193),"")</f>
      </c>
      <c r="AW193">
        <f>IF(T193=1,AI193-AE193*AQ193,"")</f>
      </c>
      <c r="AX193">
        <f>IF(T193=1,(AL193-AM193)-(1-AE193)*(AP193-AQ193),"")</f>
      </c>
      <c r="AY193">
        <f>IF(T193=1,AM193-(1-AE193)*AQ193,"")</f>
      </c>
    </row>
    <row r="194" spans="1:51" x14ac:dyDescent="0.25">
      <c r="A194" s="15"/>
      <c r="B194" s="15"/>
      <c r="C194" s="16"/>
      <c r="D194" s="11">
        <f>IF(J194="","",J194*(K194*INDEX('Parámetros'!$E$5:$E$7,U194)+L194*INDEX('Parámetros'!$F$5:$F$7,U194)+M194*INDEX('Parámetros'!$G$5:$G$7,U194)+N194*INDEX('Parámetros'!$H$5:$H$7,U194)+O194*INDEX('Parámetros'!$I$5:$I$7,U194)+P194*INDEX('Parámetros'!$J$5:$J$7,U194)+Q194*INDEX('Parámetros'!$K$5:$K$7,U194)+R194*INDEX('Parámetros'!$L$5:$L$7,U194)+S194*INDEX('Parámetros'!$M$5:$M$7,U194)))</f>
      </c>
      <c r="E194" s="17"/>
      <c r="F194" s="17"/>
      <c r="G194" s="15"/>
      <c r="H194" s="15"/>
      <c r="I194" s="13">
        <f>IF(AND(E194="",F194=""),"",IF(T194=1,(W194-X194)/60,"Revisa entrada y salida"))</f>
      </c>
      <c r="J194" s="14">
        <f>IF(OR(T194&lt;&gt;1,C194=""),"",C194/INDEX('Parámetros'!$D$5:$D$7,U194))</f>
      </c>
      <c r="K194" s="13">
        <f>IF(T194=1,ROUND(1440*((1-AC194)*AT194+(1-AD194)*AX194),0)/60,"")</f>
      </c>
      <c r="L194" s="13">
        <f>IF(T194=1,ROUND(1440*((1-AC194)*AU194+(1-AD194)*AY194),0)/60,"")</f>
      </c>
      <c r="M194" s="13">
        <f>IF(T194=1,ROUND(1440*((1-AC194)*AS194+(1-AD194)*AW194),0)/60,"")</f>
      </c>
      <c r="N194" s="13">
        <f>IF(T194=1,ROUND(1440*(IF(OR(H194="Sí",H194="Si",AC194=0),AC194*AR194+AD194*AV194,0)),0)/60,"")</f>
      </c>
      <c r="O194" s="13">
        <f>IF(T194=1,ROUND(1440*(IF(OR(H194="Sí",H194="Si",AC194=0),0,AC194*AR194+AD194*AV194)),0)/60,"")</f>
      </c>
      <c r="P194" s="13">
        <f>IF(T194=1,ROUND(1440*(IF(OR(H194="Sí",H194="Si",AC194=0),AC194*AS194+AD194*AW194,0)),0)/60,"")</f>
      </c>
      <c r="Q194" s="13">
        <f>IF(T194=1,ROUND(1440*(IF(OR(H194="Sí",H194="Si",AC194=0),0,AC194*AS194+AD194*AW194)),0)/60,"")</f>
      </c>
      <c r="R194" s="13">
        <f>IF(T194=1,ROUND(1440*(AC194*AT194+AD194*AX194),0)/60,"")</f>
      </c>
      <c r="S194" s="13">
        <f>IF(T194=1,ROUND(1440*(AC194*AU194+AD194*AY194),0)/60,"")</f>
      </c>
      <c r="T194">
        <f>IF(AND(ISNUMBER(E194),ISNUMBER(F194)),IF(AND(F194&gt;E194,YEAR(E194)=2026,(F194-E194)*1440&lt;=1140),1,0),0)</f>
      </c>
      <c r="U194">
        <f>IF(T194=1,MATCH(INT(E194),'Parámetros'!$A$5:$A$7,1),"")</f>
      </c>
      <c r="V194">
        <f>IF(T194=1,INDEX('Parámetros'!$C$5:$C$7,U194)/24,"")</f>
      </c>
      <c r="W194">
        <f>IF(T194=1,ROUND((F194-E194)*1440,0),"")</f>
      </c>
      <c r="X194">
        <f>IF(T194=1,MIN(N(G194),W194),"")</f>
      </c>
      <c r="Y194">
        <f>IF(T194=1,E194+(INT(W194/2)-INT(X194/2))/1440,"")</f>
      </c>
      <c r="Z194">
        <f>IF(T194=1,Y194+X194/1440,"")</f>
      </c>
      <c r="AA194">
        <f>IF(T194=1,MIN(F194,IF(E194+V194&lt;=Y194,E194+V194,E194+V194+X194/1440)),"")</f>
      </c>
      <c r="AB194">
        <f>IF(T194=1,INT(E194)+1,"")</f>
      </c>
      <c r="AC194">
        <f>IF(T194=1,IF(OR(WEEKDAY(AB194-1)=1,COUNTIF('Festivos 2026'!$A$5:$A$40,AB194-1)&gt;0),1,0),"")</f>
      </c>
      <c r="AD194">
        <f>IF(T194=1,IF(OR(WEEKDAY(AB194)=1,COUNTIF('Festivos 2026'!$A$5:$A$40,AB194)&gt;0),1,0),"")</f>
      </c>
      <c r="AE194">
        <f>IF(T194=1,IF(Z194&lt;=AA194,1,0),"")</f>
      </c>
      <c r="AF194">
        <f>IF(T194=1,MAX(0,MIN(AA194,AB194)-E194),"")</f>
      </c>
      <c r="AG194">
        <f>IF(T194=1,MAX(0,MIN(MIN(AA194,AB194),(AB194-1)+6/24)-E194)+MAX(0,MIN(AA194,AB194)-MAX(E194,(AB194-1)+19/24)),"")</f>
      </c>
      <c r="AH194">
        <f>IF(T194=1,MAX(0,AA194-MAX(E194,AB194)),"")</f>
      </c>
      <c r="AI194">
        <f>IF(T194=1,MAX(0,MIN(AA194,AB194+6/24)-MAX(E194,AB194))+MAX(0,AA194-MAX(MAX(E194,AB194),AB194+19/24)),"")</f>
      </c>
      <c r="AJ194">
        <f>IF(T194=1,MAX(0,MIN(F194,AB194)-AA194),"")</f>
      </c>
      <c r="AK194">
        <f>IF(T194=1,MAX(0,MIN(MIN(F194,AB194),(AB194-1)+6/24)-AA194)+MAX(0,MIN(F194,AB194)-MAX(AA194,(AB194-1)+19/24)),"")</f>
      </c>
      <c r="AL194">
        <f>IF(T194=1,MAX(0,F194-MAX(AA194,AB194)),"")</f>
      </c>
      <c r="AM194">
        <f>IF(T194=1,MAX(0,MIN(F194,AB194+6/24)-MAX(AA194,AB194))+MAX(0,F194-MAX(MAX(AA194,AB194),AB194+19/24)),"")</f>
      </c>
      <c r="AN194">
        <f>IF(T194=1,MAX(0,MIN(Z194,AB194)-Y194),"")</f>
      </c>
      <c r="AO194">
        <f>IF(T194=1,MAX(0,MIN(MIN(Z194,AB194),(AB194-1)+6/24)-Y194)+MAX(0,MIN(Z194,AB194)-MAX(Y194,(AB194-1)+19/24)),"")</f>
      </c>
      <c r="AP194">
        <f>IF(T194=1,MAX(0,Z194-MAX(Y194,AB194)),"")</f>
      </c>
      <c r="AQ194">
        <f>IF(T194=1,MAX(0,MIN(Z194,AB194+6/24)-MAX(Y194,AB194))+MAX(0,Z194-MAX(MAX(Y194,AB194),AB194+19/24)),"")</f>
      </c>
      <c r="AR194">
        <f>IF(T194=1,(AF194-AG194)-AE194*(AN194-AO194),"")</f>
      </c>
      <c r="AS194">
        <f>IF(T194=1,AG194-AE194*AO194,"")</f>
      </c>
      <c r="AT194">
        <f>IF(T194=1,(AJ194-AK194)-(1-AE194)*(AN194-AO194),"")</f>
      </c>
      <c r="AU194">
        <f>IF(T194=1,AK194-(1-AE194)*AO194,"")</f>
      </c>
      <c r="AV194">
        <f>IF(T194=1,(AH194-AI194)-AE194*(AP194-AQ194),"")</f>
      </c>
      <c r="AW194">
        <f>IF(T194=1,AI194-AE194*AQ194,"")</f>
      </c>
      <c r="AX194">
        <f>IF(T194=1,(AL194-AM194)-(1-AE194)*(AP194-AQ194),"")</f>
      </c>
      <c r="AY194">
        <f>IF(T194=1,AM194-(1-AE194)*AQ194,"")</f>
      </c>
    </row>
    <row r="195" spans="1:51" x14ac:dyDescent="0.25">
      <c r="A195" s="15"/>
      <c r="B195" s="15"/>
      <c r="C195" s="16"/>
      <c r="D195" s="11">
        <f>IF(J195="","",J195*(K195*INDEX('Parámetros'!$E$5:$E$7,U195)+L195*INDEX('Parámetros'!$F$5:$F$7,U195)+M195*INDEX('Parámetros'!$G$5:$G$7,U195)+N195*INDEX('Parámetros'!$H$5:$H$7,U195)+O195*INDEX('Parámetros'!$I$5:$I$7,U195)+P195*INDEX('Parámetros'!$J$5:$J$7,U195)+Q195*INDEX('Parámetros'!$K$5:$K$7,U195)+R195*INDEX('Parámetros'!$L$5:$L$7,U195)+S195*INDEX('Parámetros'!$M$5:$M$7,U195)))</f>
      </c>
      <c r="E195" s="17"/>
      <c r="F195" s="17"/>
      <c r="G195" s="15"/>
      <c r="H195" s="15"/>
      <c r="I195" s="13">
        <f>IF(AND(E195="",F195=""),"",IF(T195=1,(W195-X195)/60,"Revisa entrada y salida"))</f>
      </c>
      <c r="J195" s="14">
        <f>IF(OR(T195&lt;&gt;1,C195=""),"",C195/INDEX('Parámetros'!$D$5:$D$7,U195))</f>
      </c>
      <c r="K195" s="13">
        <f>IF(T195=1,ROUND(1440*((1-AC195)*AT195+(1-AD195)*AX195),0)/60,"")</f>
      </c>
      <c r="L195" s="13">
        <f>IF(T195=1,ROUND(1440*((1-AC195)*AU195+(1-AD195)*AY195),0)/60,"")</f>
      </c>
      <c r="M195" s="13">
        <f>IF(T195=1,ROUND(1440*((1-AC195)*AS195+(1-AD195)*AW195),0)/60,"")</f>
      </c>
      <c r="N195" s="13">
        <f>IF(T195=1,ROUND(1440*(IF(OR(H195="Sí",H195="Si",AC195=0),AC195*AR195+AD195*AV195,0)),0)/60,"")</f>
      </c>
      <c r="O195" s="13">
        <f>IF(T195=1,ROUND(1440*(IF(OR(H195="Sí",H195="Si",AC195=0),0,AC195*AR195+AD195*AV195)),0)/60,"")</f>
      </c>
      <c r="P195" s="13">
        <f>IF(T195=1,ROUND(1440*(IF(OR(H195="Sí",H195="Si",AC195=0),AC195*AS195+AD195*AW195,0)),0)/60,"")</f>
      </c>
      <c r="Q195" s="13">
        <f>IF(T195=1,ROUND(1440*(IF(OR(H195="Sí",H195="Si",AC195=0),0,AC195*AS195+AD195*AW195)),0)/60,"")</f>
      </c>
      <c r="R195" s="13">
        <f>IF(T195=1,ROUND(1440*(AC195*AT195+AD195*AX195),0)/60,"")</f>
      </c>
      <c r="S195" s="13">
        <f>IF(T195=1,ROUND(1440*(AC195*AU195+AD195*AY195),0)/60,"")</f>
      </c>
      <c r="T195">
        <f>IF(AND(ISNUMBER(E195),ISNUMBER(F195)),IF(AND(F195&gt;E195,YEAR(E195)=2026,(F195-E195)*1440&lt;=1140),1,0),0)</f>
      </c>
      <c r="U195">
        <f>IF(T195=1,MATCH(INT(E195),'Parámetros'!$A$5:$A$7,1),"")</f>
      </c>
      <c r="V195">
        <f>IF(T195=1,INDEX('Parámetros'!$C$5:$C$7,U195)/24,"")</f>
      </c>
      <c r="W195">
        <f>IF(T195=1,ROUND((F195-E195)*1440,0),"")</f>
      </c>
      <c r="X195">
        <f>IF(T195=1,MIN(N(G195),W195),"")</f>
      </c>
      <c r="Y195">
        <f>IF(T195=1,E195+(INT(W195/2)-INT(X195/2))/1440,"")</f>
      </c>
      <c r="Z195">
        <f>IF(T195=1,Y195+X195/1440,"")</f>
      </c>
      <c r="AA195">
        <f>IF(T195=1,MIN(F195,IF(E195+V195&lt;=Y195,E195+V195,E195+V195+X195/1440)),"")</f>
      </c>
      <c r="AB195">
        <f>IF(T195=1,INT(E195)+1,"")</f>
      </c>
      <c r="AC195">
        <f>IF(T195=1,IF(OR(WEEKDAY(AB195-1)=1,COUNTIF('Festivos 2026'!$A$5:$A$40,AB195-1)&gt;0),1,0),"")</f>
      </c>
      <c r="AD195">
        <f>IF(T195=1,IF(OR(WEEKDAY(AB195)=1,COUNTIF('Festivos 2026'!$A$5:$A$40,AB195)&gt;0),1,0),"")</f>
      </c>
      <c r="AE195">
        <f>IF(T195=1,IF(Z195&lt;=AA195,1,0),"")</f>
      </c>
      <c r="AF195">
        <f>IF(T195=1,MAX(0,MIN(AA195,AB195)-E195),"")</f>
      </c>
      <c r="AG195">
        <f>IF(T195=1,MAX(0,MIN(MIN(AA195,AB195),(AB195-1)+6/24)-E195)+MAX(0,MIN(AA195,AB195)-MAX(E195,(AB195-1)+19/24)),"")</f>
      </c>
      <c r="AH195">
        <f>IF(T195=1,MAX(0,AA195-MAX(E195,AB195)),"")</f>
      </c>
      <c r="AI195">
        <f>IF(T195=1,MAX(0,MIN(AA195,AB195+6/24)-MAX(E195,AB195))+MAX(0,AA195-MAX(MAX(E195,AB195),AB195+19/24)),"")</f>
      </c>
      <c r="AJ195">
        <f>IF(T195=1,MAX(0,MIN(F195,AB195)-AA195),"")</f>
      </c>
      <c r="AK195">
        <f>IF(T195=1,MAX(0,MIN(MIN(F195,AB195),(AB195-1)+6/24)-AA195)+MAX(0,MIN(F195,AB195)-MAX(AA195,(AB195-1)+19/24)),"")</f>
      </c>
      <c r="AL195">
        <f>IF(T195=1,MAX(0,F195-MAX(AA195,AB195)),"")</f>
      </c>
      <c r="AM195">
        <f>IF(T195=1,MAX(0,MIN(F195,AB195+6/24)-MAX(AA195,AB195))+MAX(0,F195-MAX(MAX(AA195,AB195),AB195+19/24)),"")</f>
      </c>
      <c r="AN195">
        <f>IF(T195=1,MAX(0,MIN(Z195,AB195)-Y195),"")</f>
      </c>
      <c r="AO195">
        <f>IF(T195=1,MAX(0,MIN(MIN(Z195,AB195),(AB195-1)+6/24)-Y195)+MAX(0,MIN(Z195,AB195)-MAX(Y195,(AB195-1)+19/24)),"")</f>
      </c>
      <c r="AP195">
        <f>IF(T195=1,MAX(0,Z195-MAX(Y195,AB195)),"")</f>
      </c>
      <c r="AQ195">
        <f>IF(T195=1,MAX(0,MIN(Z195,AB195+6/24)-MAX(Y195,AB195))+MAX(0,Z195-MAX(MAX(Y195,AB195),AB195+19/24)),"")</f>
      </c>
      <c r="AR195">
        <f>IF(T195=1,(AF195-AG195)-AE195*(AN195-AO195),"")</f>
      </c>
      <c r="AS195">
        <f>IF(T195=1,AG195-AE195*AO195,"")</f>
      </c>
      <c r="AT195">
        <f>IF(T195=1,(AJ195-AK195)-(1-AE195)*(AN195-AO195),"")</f>
      </c>
      <c r="AU195">
        <f>IF(T195=1,AK195-(1-AE195)*AO195,"")</f>
      </c>
      <c r="AV195">
        <f>IF(T195=1,(AH195-AI195)-AE195*(AP195-AQ195),"")</f>
      </c>
      <c r="AW195">
        <f>IF(T195=1,AI195-AE195*AQ195,"")</f>
      </c>
      <c r="AX195">
        <f>IF(T195=1,(AL195-AM195)-(1-AE195)*(AP195-AQ195),"")</f>
      </c>
      <c r="AY195">
        <f>IF(T195=1,AM195-(1-AE195)*AQ195,"")</f>
      </c>
    </row>
    <row r="196" spans="1:51" x14ac:dyDescent="0.25">
      <c r="A196" s="15"/>
      <c r="B196" s="15"/>
      <c r="C196" s="16"/>
      <c r="D196" s="11">
        <f>IF(J196="","",J196*(K196*INDEX('Parámetros'!$E$5:$E$7,U196)+L196*INDEX('Parámetros'!$F$5:$F$7,U196)+M196*INDEX('Parámetros'!$G$5:$G$7,U196)+N196*INDEX('Parámetros'!$H$5:$H$7,U196)+O196*INDEX('Parámetros'!$I$5:$I$7,U196)+P196*INDEX('Parámetros'!$J$5:$J$7,U196)+Q196*INDEX('Parámetros'!$K$5:$K$7,U196)+R196*INDEX('Parámetros'!$L$5:$L$7,U196)+S196*INDEX('Parámetros'!$M$5:$M$7,U196)))</f>
      </c>
      <c r="E196" s="17"/>
      <c r="F196" s="17"/>
      <c r="G196" s="15"/>
      <c r="H196" s="15"/>
      <c r="I196" s="13">
        <f>IF(AND(E196="",F196=""),"",IF(T196=1,(W196-X196)/60,"Revisa entrada y salida"))</f>
      </c>
      <c r="J196" s="14">
        <f>IF(OR(T196&lt;&gt;1,C196=""),"",C196/INDEX('Parámetros'!$D$5:$D$7,U196))</f>
      </c>
      <c r="K196" s="13">
        <f>IF(T196=1,ROUND(1440*((1-AC196)*AT196+(1-AD196)*AX196),0)/60,"")</f>
      </c>
      <c r="L196" s="13">
        <f>IF(T196=1,ROUND(1440*((1-AC196)*AU196+(1-AD196)*AY196),0)/60,"")</f>
      </c>
      <c r="M196" s="13">
        <f>IF(T196=1,ROUND(1440*((1-AC196)*AS196+(1-AD196)*AW196),0)/60,"")</f>
      </c>
      <c r="N196" s="13">
        <f>IF(T196=1,ROUND(1440*(IF(OR(H196="Sí",H196="Si",AC196=0),AC196*AR196+AD196*AV196,0)),0)/60,"")</f>
      </c>
      <c r="O196" s="13">
        <f>IF(T196=1,ROUND(1440*(IF(OR(H196="Sí",H196="Si",AC196=0),0,AC196*AR196+AD196*AV196)),0)/60,"")</f>
      </c>
      <c r="P196" s="13">
        <f>IF(T196=1,ROUND(1440*(IF(OR(H196="Sí",H196="Si",AC196=0),AC196*AS196+AD196*AW196,0)),0)/60,"")</f>
      </c>
      <c r="Q196" s="13">
        <f>IF(T196=1,ROUND(1440*(IF(OR(H196="Sí",H196="Si",AC196=0),0,AC196*AS196+AD196*AW196)),0)/60,"")</f>
      </c>
      <c r="R196" s="13">
        <f>IF(T196=1,ROUND(1440*(AC196*AT196+AD196*AX196),0)/60,"")</f>
      </c>
      <c r="S196" s="13">
        <f>IF(T196=1,ROUND(1440*(AC196*AU196+AD196*AY196),0)/60,"")</f>
      </c>
      <c r="T196">
        <f>IF(AND(ISNUMBER(E196),ISNUMBER(F196)),IF(AND(F196&gt;E196,YEAR(E196)=2026,(F196-E196)*1440&lt;=1140),1,0),0)</f>
      </c>
      <c r="U196">
        <f>IF(T196=1,MATCH(INT(E196),'Parámetros'!$A$5:$A$7,1),"")</f>
      </c>
      <c r="V196">
        <f>IF(T196=1,INDEX('Parámetros'!$C$5:$C$7,U196)/24,"")</f>
      </c>
      <c r="W196">
        <f>IF(T196=1,ROUND((F196-E196)*1440,0),"")</f>
      </c>
      <c r="X196">
        <f>IF(T196=1,MIN(N(G196),W196),"")</f>
      </c>
      <c r="Y196">
        <f>IF(T196=1,E196+(INT(W196/2)-INT(X196/2))/1440,"")</f>
      </c>
      <c r="Z196">
        <f>IF(T196=1,Y196+X196/1440,"")</f>
      </c>
      <c r="AA196">
        <f>IF(T196=1,MIN(F196,IF(E196+V196&lt;=Y196,E196+V196,E196+V196+X196/1440)),"")</f>
      </c>
      <c r="AB196">
        <f>IF(T196=1,INT(E196)+1,"")</f>
      </c>
      <c r="AC196">
        <f>IF(T196=1,IF(OR(WEEKDAY(AB196-1)=1,COUNTIF('Festivos 2026'!$A$5:$A$40,AB196-1)&gt;0),1,0),"")</f>
      </c>
      <c r="AD196">
        <f>IF(T196=1,IF(OR(WEEKDAY(AB196)=1,COUNTIF('Festivos 2026'!$A$5:$A$40,AB196)&gt;0),1,0),"")</f>
      </c>
      <c r="AE196">
        <f>IF(T196=1,IF(Z196&lt;=AA196,1,0),"")</f>
      </c>
      <c r="AF196">
        <f>IF(T196=1,MAX(0,MIN(AA196,AB196)-E196),"")</f>
      </c>
      <c r="AG196">
        <f>IF(T196=1,MAX(0,MIN(MIN(AA196,AB196),(AB196-1)+6/24)-E196)+MAX(0,MIN(AA196,AB196)-MAX(E196,(AB196-1)+19/24)),"")</f>
      </c>
      <c r="AH196">
        <f>IF(T196=1,MAX(0,AA196-MAX(E196,AB196)),"")</f>
      </c>
      <c r="AI196">
        <f>IF(T196=1,MAX(0,MIN(AA196,AB196+6/24)-MAX(E196,AB196))+MAX(0,AA196-MAX(MAX(E196,AB196),AB196+19/24)),"")</f>
      </c>
      <c r="AJ196">
        <f>IF(T196=1,MAX(0,MIN(F196,AB196)-AA196),"")</f>
      </c>
      <c r="AK196">
        <f>IF(T196=1,MAX(0,MIN(MIN(F196,AB196),(AB196-1)+6/24)-AA196)+MAX(0,MIN(F196,AB196)-MAX(AA196,(AB196-1)+19/24)),"")</f>
      </c>
      <c r="AL196">
        <f>IF(T196=1,MAX(0,F196-MAX(AA196,AB196)),"")</f>
      </c>
      <c r="AM196">
        <f>IF(T196=1,MAX(0,MIN(F196,AB196+6/24)-MAX(AA196,AB196))+MAX(0,F196-MAX(MAX(AA196,AB196),AB196+19/24)),"")</f>
      </c>
      <c r="AN196">
        <f>IF(T196=1,MAX(0,MIN(Z196,AB196)-Y196),"")</f>
      </c>
      <c r="AO196">
        <f>IF(T196=1,MAX(0,MIN(MIN(Z196,AB196),(AB196-1)+6/24)-Y196)+MAX(0,MIN(Z196,AB196)-MAX(Y196,(AB196-1)+19/24)),"")</f>
      </c>
      <c r="AP196">
        <f>IF(T196=1,MAX(0,Z196-MAX(Y196,AB196)),"")</f>
      </c>
      <c r="AQ196">
        <f>IF(T196=1,MAX(0,MIN(Z196,AB196+6/24)-MAX(Y196,AB196))+MAX(0,Z196-MAX(MAX(Y196,AB196),AB196+19/24)),"")</f>
      </c>
      <c r="AR196">
        <f>IF(T196=1,(AF196-AG196)-AE196*(AN196-AO196),"")</f>
      </c>
      <c r="AS196">
        <f>IF(T196=1,AG196-AE196*AO196,"")</f>
      </c>
      <c r="AT196">
        <f>IF(T196=1,(AJ196-AK196)-(1-AE196)*(AN196-AO196),"")</f>
      </c>
      <c r="AU196">
        <f>IF(T196=1,AK196-(1-AE196)*AO196,"")</f>
      </c>
      <c r="AV196">
        <f>IF(T196=1,(AH196-AI196)-AE196*(AP196-AQ196),"")</f>
      </c>
      <c r="AW196">
        <f>IF(T196=1,AI196-AE196*AQ196,"")</f>
      </c>
      <c r="AX196">
        <f>IF(T196=1,(AL196-AM196)-(1-AE196)*(AP196-AQ196),"")</f>
      </c>
      <c r="AY196">
        <f>IF(T196=1,AM196-(1-AE196)*AQ196,"")</f>
      </c>
    </row>
    <row r="197" spans="1:51" x14ac:dyDescent="0.25">
      <c r="A197" s="15"/>
      <c r="B197" s="15"/>
      <c r="C197" s="16"/>
      <c r="D197" s="11">
        <f>IF(J197="","",J197*(K197*INDEX('Parámetros'!$E$5:$E$7,U197)+L197*INDEX('Parámetros'!$F$5:$F$7,U197)+M197*INDEX('Parámetros'!$G$5:$G$7,U197)+N197*INDEX('Parámetros'!$H$5:$H$7,U197)+O197*INDEX('Parámetros'!$I$5:$I$7,U197)+P197*INDEX('Parámetros'!$J$5:$J$7,U197)+Q197*INDEX('Parámetros'!$K$5:$K$7,U197)+R197*INDEX('Parámetros'!$L$5:$L$7,U197)+S197*INDEX('Parámetros'!$M$5:$M$7,U197)))</f>
      </c>
      <c r="E197" s="17"/>
      <c r="F197" s="17"/>
      <c r="G197" s="15"/>
      <c r="H197" s="15"/>
      <c r="I197" s="13">
        <f>IF(AND(E197="",F197=""),"",IF(T197=1,(W197-X197)/60,"Revisa entrada y salida"))</f>
      </c>
      <c r="J197" s="14">
        <f>IF(OR(T197&lt;&gt;1,C197=""),"",C197/INDEX('Parámetros'!$D$5:$D$7,U197))</f>
      </c>
      <c r="K197" s="13">
        <f>IF(T197=1,ROUND(1440*((1-AC197)*AT197+(1-AD197)*AX197),0)/60,"")</f>
      </c>
      <c r="L197" s="13">
        <f>IF(T197=1,ROUND(1440*((1-AC197)*AU197+(1-AD197)*AY197),0)/60,"")</f>
      </c>
      <c r="M197" s="13">
        <f>IF(T197=1,ROUND(1440*((1-AC197)*AS197+(1-AD197)*AW197),0)/60,"")</f>
      </c>
      <c r="N197" s="13">
        <f>IF(T197=1,ROUND(1440*(IF(OR(H197="Sí",H197="Si",AC197=0),AC197*AR197+AD197*AV197,0)),0)/60,"")</f>
      </c>
      <c r="O197" s="13">
        <f>IF(T197=1,ROUND(1440*(IF(OR(H197="Sí",H197="Si",AC197=0),0,AC197*AR197+AD197*AV197)),0)/60,"")</f>
      </c>
      <c r="P197" s="13">
        <f>IF(T197=1,ROUND(1440*(IF(OR(H197="Sí",H197="Si",AC197=0),AC197*AS197+AD197*AW197,0)),0)/60,"")</f>
      </c>
      <c r="Q197" s="13">
        <f>IF(T197=1,ROUND(1440*(IF(OR(H197="Sí",H197="Si",AC197=0),0,AC197*AS197+AD197*AW197)),0)/60,"")</f>
      </c>
      <c r="R197" s="13">
        <f>IF(T197=1,ROUND(1440*(AC197*AT197+AD197*AX197),0)/60,"")</f>
      </c>
      <c r="S197" s="13">
        <f>IF(T197=1,ROUND(1440*(AC197*AU197+AD197*AY197),0)/60,"")</f>
      </c>
      <c r="T197">
        <f>IF(AND(ISNUMBER(E197),ISNUMBER(F197)),IF(AND(F197&gt;E197,YEAR(E197)=2026,(F197-E197)*1440&lt;=1140),1,0),0)</f>
      </c>
      <c r="U197">
        <f>IF(T197=1,MATCH(INT(E197),'Parámetros'!$A$5:$A$7,1),"")</f>
      </c>
      <c r="V197">
        <f>IF(T197=1,INDEX('Parámetros'!$C$5:$C$7,U197)/24,"")</f>
      </c>
      <c r="W197">
        <f>IF(T197=1,ROUND((F197-E197)*1440,0),"")</f>
      </c>
      <c r="X197">
        <f>IF(T197=1,MIN(N(G197),W197),"")</f>
      </c>
      <c r="Y197">
        <f>IF(T197=1,E197+(INT(W197/2)-INT(X197/2))/1440,"")</f>
      </c>
      <c r="Z197">
        <f>IF(T197=1,Y197+X197/1440,"")</f>
      </c>
      <c r="AA197">
        <f>IF(T197=1,MIN(F197,IF(E197+V197&lt;=Y197,E197+V197,E197+V197+X197/1440)),"")</f>
      </c>
      <c r="AB197">
        <f>IF(T197=1,INT(E197)+1,"")</f>
      </c>
      <c r="AC197">
        <f>IF(T197=1,IF(OR(WEEKDAY(AB197-1)=1,COUNTIF('Festivos 2026'!$A$5:$A$40,AB197-1)&gt;0),1,0),"")</f>
      </c>
      <c r="AD197">
        <f>IF(T197=1,IF(OR(WEEKDAY(AB197)=1,COUNTIF('Festivos 2026'!$A$5:$A$40,AB197)&gt;0),1,0),"")</f>
      </c>
      <c r="AE197">
        <f>IF(T197=1,IF(Z197&lt;=AA197,1,0),"")</f>
      </c>
      <c r="AF197">
        <f>IF(T197=1,MAX(0,MIN(AA197,AB197)-E197),"")</f>
      </c>
      <c r="AG197">
        <f>IF(T197=1,MAX(0,MIN(MIN(AA197,AB197),(AB197-1)+6/24)-E197)+MAX(0,MIN(AA197,AB197)-MAX(E197,(AB197-1)+19/24)),"")</f>
      </c>
      <c r="AH197">
        <f>IF(T197=1,MAX(0,AA197-MAX(E197,AB197)),"")</f>
      </c>
      <c r="AI197">
        <f>IF(T197=1,MAX(0,MIN(AA197,AB197+6/24)-MAX(E197,AB197))+MAX(0,AA197-MAX(MAX(E197,AB197),AB197+19/24)),"")</f>
      </c>
      <c r="AJ197">
        <f>IF(T197=1,MAX(0,MIN(F197,AB197)-AA197),"")</f>
      </c>
      <c r="AK197">
        <f>IF(T197=1,MAX(0,MIN(MIN(F197,AB197),(AB197-1)+6/24)-AA197)+MAX(0,MIN(F197,AB197)-MAX(AA197,(AB197-1)+19/24)),"")</f>
      </c>
      <c r="AL197">
        <f>IF(T197=1,MAX(0,F197-MAX(AA197,AB197)),"")</f>
      </c>
      <c r="AM197">
        <f>IF(T197=1,MAX(0,MIN(F197,AB197+6/24)-MAX(AA197,AB197))+MAX(0,F197-MAX(MAX(AA197,AB197),AB197+19/24)),"")</f>
      </c>
      <c r="AN197">
        <f>IF(T197=1,MAX(0,MIN(Z197,AB197)-Y197),"")</f>
      </c>
      <c r="AO197">
        <f>IF(T197=1,MAX(0,MIN(MIN(Z197,AB197),(AB197-1)+6/24)-Y197)+MAX(0,MIN(Z197,AB197)-MAX(Y197,(AB197-1)+19/24)),"")</f>
      </c>
      <c r="AP197">
        <f>IF(T197=1,MAX(0,Z197-MAX(Y197,AB197)),"")</f>
      </c>
      <c r="AQ197">
        <f>IF(T197=1,MAX(0,MIN(Z197,AB197+6/24)-MAX(Y197,AB197))+MAX(0,Z197-MAX(MAX(Y197,AB197),AB197+19/24)),"")</f>
      </c>
      <c r="AR197">
        <f>IF(T197=1,(AF197-AG197)-AE197*(AN197-AO197),"")</f>
      </c>
      <c r="AS197">
        <f>IF(T197=1,AG197-AE197*AO197,"")</f>
      </c>
      <c r="AT197">
        <f>IF(T197=1,(AJ197-AK197)-(1-AE197)*(AN197-AO197),"")</f>
      </c>
      <c r="AU197">
        <f>IF(T197=1,AK197-(1-AE197)*AO197,"")</f>
      </c>
      <c r="AV197">
        <f>IF(T197=1,(AH197-AI197)-AE197*(AP197-AQ197),"")</f>
      </c>
      <c r="AW197">
        <f>IF(T197=1,AI197-AE197*AQ197,"")</f>
      </c>
      <c r="AX197">
        <f>IF(T197=1,(AL197-AM197)-(1-AE197)*(AP197-AQ197),"")</f>
      </c>
      <c r="AY197">
        <f>IF(T197=1,AM197-(1-AE197)*AQ197,"")</f>
      </c>
    </row>
    <row r="198" spans="1:51" x14ac:dyDescent="0.25">
      <c r="A198" s="15"/>
      <c r="B198" s="15"/>
      <c r="C198" s="16"/>
      <c r="D198" s="11">
        <f>IF(J198="","",J198*(K198*INDEX('Parámetros'!$E$5:$E$7,U198)+L198*INDEX('Parámetros'!$F$5:$F$7,U198)+M198*INDEX('Parámetros'!$G$5:$G$7,U198)+N198*INDEX('Parámetros'!$H$5:$H$7,U198)+O198*INDEX('Parámetros'!$I$5:$I$7,U198)+P198*INDEX('Parámetros'!$J$5:$J$7,U198)+Q198*INDEX('Parámetros'!$K$5:$K$7,U198)+R198*INDEX('Parámetros'!$L$5:$L$7,U198)+S198*INDEX('Parámetros'!$M$5:$M$7,U198)))</f>
      </c>
      <c r="E198" s="17"/>
      <c r="F198" s="17"/>
      <c r="G198" s="15"/>
      <c r="H198" s="15"/>
      <c r="I198" s="13">
        <f>IF(AND(E198="",F198=""),"",IF(T198=1,(W198-X198)/60,"Revisa entrada y salida"))</f>
      </c>
      <c r="J198" s="14">
        <f>IF(OR(T198&lt;&gt;1,C198=""),"",C198/INDEX('Parámetros'!$D$5:$D$7,U198))</f>
      </c>
      <c r="K198" s="13">
        <f>IF(T198=1,ROUND(1440*((1-AC198)*AT198+(1-AD198)*AX198),0)/60,"")</f>
      </c>
      <c r="L198" s="13">
        <f>IF(T198=1,ROUND(1440*((1-AC198)*AU198+(1-AD198)*AY198),0)/60,"")</f>
      </c>
      <c r="M198" s="13">
        <f>IF(T198=1,ROUND(1440*((1-AC198)*AS198+(1-AD198)*AW198),0)/60,"")</f>
      </c>
      <c r="N198" s="13">
        <f>IF(T198=1,ROUND(1440*(IF(OR(H198="Sí",H198="Si",AC198=0),AC198*AR198+AD198*AV198,0)),0)/60,"")</f>
      </c>
      <c r="O198" s="13">
        <f>IF(T198=1,ROUND(1440*(IF(OR(H198="Sí",H198="Si",AC198=0),0,AC198*AR198+AD198*AV198)),0)/60,"")</f>
      </c>
      <c r="P198" s="13">
        <f>IF(T198=1,ROUND(1440*(IF(OR(H198="Sí",H198="Si",AC198=0),AC198*AS198+AD198*AW198,0)),0)/60,"")</f>
      </c>
      <c r="Q198" s="13">
        <f>IF(T198=1,ROUND(1440*(IF(OR(H198="Sí",H198="Si",AC198=0),0,AC198*AS198+AD198*AW198)),0)/60,"")</f>
      </c>
      <c r="R198" s="13">
        <f>IF(T198=1,ROUND(1440*(AC198*AT198+AD198*AX198),0)/60,"")</f>
      </c>
      <c r="S198" s="13">
        <f>IF(T198=1,ROUND(1440*(AC198*AU198+AD198*AY198),0)/60,"")</f>
      </c>
      <c r="T198">
        <f>IF(AND(ISNUMBER(E198),ISNUMBER(F198)),IF(AND(F198&gt;E198,YEAR(E198)=2026,(F198-E198)*1440&lt;=1140),1,0),0)</f>
      </c>
      <c r="U198">
        <f>IF(T198=1,MATCH(INT(E198),'Parámetros'!$A$5:$A$7,1),"")</f>
      </c>
      <c r="V198">
        <f>IF(T198=1,INDEX('Parámetros'!$C$5:$C$7,U198)/24,"")</f>
      </c>
      <c r="W198">
        <f>IF(T198=1,ROUND((F198-E198)*1440,0),"")</f>
      </c>
      <c r="X198">
        <f>IF(T198=1,MIN(N(G198),W198),"")</f>
      </c>
      <c r="Y198">
        <f>IF(T198=1,E198+(INT(W198/2)-INT(X198/2))/1440,"")</f>
      </c>
      <c r="Z198">
        <f>IF(T198=1,Y198+X198/1440,"")</f>
      </c>
      <c r="AA198">
        <f>IF(T198=1,MIN(F198,IF(E198+V198&lt;=Y198,E198+V198,E198+V198+X198/1440)),"")</f>
      </c>
      <c r="AB198">
        <f>IF(T198=1,INT(E198)+1,"")</f>
      </c>
      <c r="AC198">
        <f>IF(T198=1,IF(OR(WEEKDAY(AB198-1)=1,COUNTIF('Festivos 2026'!$A$5:$A$40,AB198-1)&gt;0),1,0),"")</f>
      </c>
      <c r="AD198">
        <f>IF(T198=1,IF(OR(WEEKDAY(AB198)=1,COUNTIF('Festivos 2026'!$A$5:$A$40,AB198)&gt;0),1,0),"")</f>
      </c>
      <c r="AE198">
        <f>IF(T198=1,IF(Z198&lt;=AA198,1,0),"")</f>
      </c>
      <c r="AF198">
        <f>IF(T198=1,MAX(0,MIN(AA198,AB198)-E198),"")</f>
      </c>
      <c r="AG198">
        <f>IF(T198=1,MAX(0,MIN(MIN(AA198,AB198),(AB198-1)+6/24)-E198)+MAX(0,MIN(AA198,AB198)-MAX(E198,(AB198-1)+19/24)),"")</f>
      </c>
      <c r="AH198">
        <f>IF(T198=1,MAX(0,AA198-MAX(E198,AB198)),"")</f>
      </c>
      <c r="AI198">
        <f>IF(T198=1,MAX(0,MIN(AA198,AB198+6/24)-MAX(E198,AB198))+MAX(0,AA198-MAX(MAX(E198,AB198),AB198+19/24)),"")</f>
      </c>
      <c r="AJ198">
        <f>IF(T198=1,MAX(0,MIN(F198,AB198)-AA198),"")</f>
      </c>
      <c r="AK198">
        <f>IF(T198=1,MAX(0,MIN(MIN(F198,AB198),(AB198-1)+6/24)-AA198)+MAX(0,MIN(F198,AB198)-MAX(AA198,(AB198-1)+19/24)),"")</f>
      </c>
      <c r="AL198">
        <f>IF(T198=1,MAX(0,F198-MAX(AA198,AB198)),"")</f>
      </c>
      <c r="AM198">
        <f>IF(T198=1,MAX(0,MIN(F198,AB198+6/24)-MAX(AA198,AB198))+MAX(0,F198-MAX(MAX(AA198,AB198),AB198+19/24)),"")</f>
      </c>
      <c r="AN198">
        <f>IF(T198=1,MAX(0,MIN(Z198,AB198)-Y198),"")</f>
      </c>
      <c r="AO198">
        <f>IF(T198=1,MAX(0,MIN(MIN(Z198,AB198),(AB198-1)+6/24)-Y198)+MAX(0,MIN(Z198,AB198)-MAX(Y198,(AB198-1)+19/24)),"")</f>
      </c>
      <c r="AP198">
        <f>IF(T198=1,MAX(0,Z198-MAX(Y198,AB198)),"")</f>
      </c>
      <c r="AQ198">
        <f>IF(T198=1,MAX(0,MIN(Z198,AB198+6/24)-MAX(Y198,AB198))+MAX(0,Z198-MAX(MAX(Y198,AB198),AB198+19/24)),"")</f>
      </c>
      <c r="AR198">
        <f>IF(T198=1,(AF198-AG198)-AE198*(AN198-AO198),"")</f>
      </c>
      <c r="AS198">
        <f>IF(T198=1,AG198-AE198*AO198,"")</f>
      </c>
      <c r="AT198">
        <f>IF(T198=1,(AJ198-AK198)-(1-AE198)*(AN198-AO198),"")</f>
      </c>
      <c r="AU198">
        <f>IF(T198=1,AK198-(1-AE198)*AO198,"")</f>
      </c>
      <c r="AV198">
        <f>IF(T198=1,(AH198-AI198)-AE198*(AP198-AQ198),"")</f>
      </c>
      <c r="AW198">
        <f>IF(T198=1,AI198-AE198*AQ198,"")</f>
      </c>
      <c r="AX198">
        <f>IF(T198=1,(AL198-AM198)-(1-AE198)*(AP198-AQ198),"")</f>
      </c>
      <c r="AY198">
        <f>IF(T198=1,AM198-(1-AE198)*AQ198,"")</f>
      </c>
    </row>
    <row r="199" spans="1:51" x14ac:dyDescent="0.25">
      <c r="A199" s="15"/>
      <c r="B199" s="15"/>
      <c r="C199" s="16"/>
      <c r="D199" s="11">
        <f>IF(J199="","",J199*(K199*INDEX('Parámetros'!$E$5:$E$7,U199)+L199*INDEX('Parámetros'!$F$5:$F$7,U199)+M199*INDEX('Parámetros'!$G$5:$G$7,U199)+N199*INDEX('Parámetros'!$H$5:$H$7,U199)+O199*INDEX('Parámetros'!$I$5:$I$7,U199)+P199*INDEX('Parámetros'!$J$5:$J$7,U199)+Q199*INDEX('Parámetros'!$K$5:$K$7,U199)+R199*INDEX('Parámetros'!$L$5:$L$7,U199)+S199*INDEX('Parámetros'!$M$5:$M$7,U199)))</f>
      </c>
      <c r="E199" s="17"/>
      <c r="F199" s="17"/>
      <c r="G199" s="15"/>
      <c r="H199" s="15"/>
      <c r="I199" s="13">
        <f>IF(AND(E199="",F199=""),"",IF(T199=1,(W199-X199)/60,"Revisa entrada y salida"))</f>
      </c>
      <c r="J199" s="14">
        <f>IF(OR(T199&lt;&gt;1,C199=""),"",C199/INDEX('Parámetros'!$D$5:$D$7,U199))</f>
      </c>
      <c r="K199" s="13">
        <f>IF(T199=1,ROUND(1440*((1-AC199)*AT199+(1-AD199)*AX199),0)/60,"")</f>
      </c>
      <c r="L199" s="13">
        <f>IF(T199=1,ROUND(1440*((1-AC199)*AU199+(1-AD199)*AY199),0)/60,"")</f>
      </c>
      <c r="M199" s="13">
        <f>IF(T199=1,ROUND(1440*((1-AC199)*AS199+(1-AD199)*AW199),0)/60,"")</f>
      </c>
      <c r="N199" s="13">
        <f>IF(T199=1,ROUND(1440*(IF(OR(H199="Sí",H199="Si",AC199=0),AC199*AR199+AD199*AV199,0)),0)/60,"")</f>
      </c>
      <c r="O199" s="13">
        <f>IF(T199=1,ROUND(1440*(IF(OR(H199="Sí",H199="Si",AC199=0),0,AC199*AR199+AD199*AV199)),0)/60,"")</f>
      </c>
      <c r="P199" s="13">
        <f>IF(T199=1,ROUND(1440*(IF(OR(H199="Sí",H199="Si",AC199=0),AC199*AS199+AD199*AW199,0)),0)/60,"")</f>
      </c>
      <c r="Q199" s="13">
        <f>IF(T199=1,ROUND(1440*(IF(OR(H199="Sí",H199="Si",AC199=0),0,AC199*AS199+AD199*AW199)),0)/60,"")</f>
      </c>
      <c r="R199" s="13">
        <f>IF(T199=1,ROUND(1440*(AC199*AT199+AD199*AX199),0)/60,"")</f>
      </c>
      <c r="S199" s="13">
        <f>IF(T199=1,ROUND(1440*(AC199*AU199+AD199*AY199),0)/60,"")</f>
      </c>
      <c r="T199">
        <f>IF(AND(ISNUMBER(E199),ISNUMBER(F199)),IF(AND(F199&gt;E199,YEAR(E199)=2026,(F199-E199)*1440&lt;=1140),1,0),0)</f>
      </c>
      <c r="U199">
        <f>IF(T199=1,MATCH(INT(E199),'Parámetros'!$A$5:$A$7,1),"")</f>
      </c>
      <c r="V199">
        <f>IF(T199=1,INDEX('Parámetros'!$C$5:$C$7,U199)/24,"")</f>
      </c>
      <c r="W199">
        <f>IF(T199=1,ROUND((F199-E199)*1440,0),"")</f>
      </c>
      <c r="X199">
        <f>IF(T199=1,MIN(N(G199),W199),"")</f>
      </c>
      <c r="Y199">
        <f>IF(T199=1,E199+(INT(W199/2)-INT(X199/2))/1440,"")</f>
      </c>
      <c r="Z199">
        <f>IF(T199=1,Y199+X199/1440,"")</f>
      </c>
      <c r="AA199">
        <f>IF(T199=1,MIN(F199,IF(E199+V199&lt;=Y199,E199+V199,E199+V199+X199/1440)),"")</f>
      </c>
      <c r="AB199">
        <f>IF(T199=1,INT(E199)+1,"")</f>
      </c>
      <c r="AC199">
        <f>IF(T199=1,IF(OR(WEEKDAY(AB199-1)=1,COUNTIF('Festivos 2026'!$A$5:$A$40,AB199-1)&gt;0),1,0),"")</f>
      </c>
      <c r="AD199">
        <f>IF(T199=1,IF(OR(WEEKDAY(AB199)=1,COUNTIF('Festivos 2026'!$A$5:$A$40,AB199)&gt;0),1,0),"")</f>
      </c>
      <c r="AE199">
        <f>IF(T199=1,IF(Z199&lt;=AA199,1,0),"")</f>
      </c>
      <c r="AF199">
        <f>IF(T199=1,MAX(0,MIN(AA199,AB199)-E199),"")</f>
      </c>
      <c r="AG199">
        <f>IF(T199=1,MAX(0,MIN(MIN(AA199,AB199),(AB199-1)+6/24)-E199)+MAX(0,MIN(AA199,AB199)-MAX(E199,(AB199-1)+19/24)),"")</f>
      </c>
      <c r="AH199">
        <f>IF(T199=1,MAX(0,AA199-MAX(E199,AB199)),"")</f>
      </c>
      <c r="AI199">
        <f>IF(T199=1,MAX(0,MIN(AA199,AB199+6/24)-MAX(E199,AB199))+MAX(0,AA199-MAX(MAX(E199,AB199),AB199+19/24)),"")</f>
      </c>
      <c r="AJ199">
        <f>IF(T199=1,MAX(0,MIN(F199,AB199)-AA199),"")</f>
      </c>
      <c r="AK199">
        <f>IF(T199=1,MAX(0,MIN(MIN(F199,AB199),(AB199-1)+6/24)-AA199)+MAX(0,MIN(F199,AB199)-MAX(AA199,(AB199-1)+19/24)),"")</f>
      </c>
      <c r="AL199">
        <f>IF(T199=1,MAX(0,F199-MAX(AA199,AB199)),"")</f>
      </c>
      <c r="AM199">
        <f>IF(T199=1,MAX(0,MIN(F199,AB199+6/24)-MAX(AA199,AB199))+MAX(0,F199-MAX(MAX(AA199,AB199),AB199+19/24)),"")</f>
      </c>
      <c r="AN199">
        <f>IF(T199=1,MAX(0,MIN(Z199,AB199)-Y199),"")</f>
      </c>
      <c r="AO199">
        <f>IF(T199=1,MAX(0,MIN(MIN(Z199,AB199),(AB199-1)+6/24)-Y199)+MAX(0,MIN(Z199,AB199)-MAX(Y199,(AB199-1)+19/24)),"")</f>
      </c>
      <c r="AP199">
        <f>IF(T199=1,MAX(0,Z199-MAX(Y199,AB199)),"")</f>
      </c>
      <c r="AQ199">
        <f>IF(T199=1,MAX(0,MIN(Z199,AB199+6/24)-MAX(Y199,AB199))+MAX(0,Z199-MAX(MAX(Y199,AB199),AB199+19/24)),"")</f>
      </c>
      <c r="AR199">
        <f>IF(T199=1,(AF199-AG199)-AE199*(AN199-AO199),"")</f>
      </c>
      <c r="AS199">
        <f>IF(T199=1,AG199-AE199*AO199,"")</f>
      </c>
      <c r="AT199">
        <f>IF(T199=1,(AJ199-AK199)-(1-AE199)*(AN199-AO199),"")</f>
      </c>
      <c r="AU199">
        <f>IF(T199=1,AK199-(1-AE199)*AO199,"")</f>
      </c>
      <c r="AV199">
        <f>IF(T199=1,(AH199-AI199)-AE199*(AP199-AQ199),"")</f>
      </c>
      <c r="AW199">
        <f>IF(T199=1,AI199-AE199*AQ199,"")</f>
      </c>
      <c r="AX199">
        <f>IF(T199=1,(AL199-AM199)-(1-AE199)*(AP199-AQ199),"")</f>
      </c>
      <c r="AY199">
        <f>IF(T199=1,AM199-(1-AE199)*AQ199,"")</f>
      </c>
    </row>
    <row r="200" spans="1:51" x14ac:dyDescent="0.25">
      <c r="A200" s="15"/>
      <c r="B200" s="15"/>
      <c r="C200" s="16"/>
      <c r="D200" s="11">
        <f>IF(J200="","",J200*(K200*INDEX('Parámetros'!$E$5:$E$7,U200)+L200*INDEX('Parámetros'!$F$5:$F$7,U200)+M200*INDEX('Parámetros'!$G$5:$G$7,U200)+N200*INDEX('Parámetros'!$H$5:$H$7,U200)+O200*INDEX('Parámetros'!$I$5:$I$7,U200)+P200*INDEX('Parámetros'!$J$5:$J$7,U200)+Q200*INDEX('Parámetros'!$K$5:$K$7,U200)+R200*INDEX('Parámetros'!$L$5:$L$7,U200)+S200*INDEX('Parámetros'!$M$5:$M$7,U200)))</f>
      </c>
      <c r="E200" s="17"/>
      <c r="F200" s="17"/>
      <c r="G200" s="15"/>
      <c r="H200" s="15"/>
      <c r="I200" s="13">
        <f>IF(AND(E200="",F200=""),"",IF(T200=1,(W200-X200)/60,"Revisa entrada y salida"))</f>
      </c>
      <c r="J200" s="14">
        <f>IF(OR(T200&lt;&gt;1,C200=""),"",C200/INDEX('Parámetros'!$D$5:$D$7,U200))</f>
      </c>
      <c r="K200" s="13">
        <f>IF(T200=1,ROUND(1440*((1-AC200)*AT200+(1-AD200)*AX200),0)/60,"")</f>
      </c>
      <c r="L200" s="13">
        <f>IF(T200=1,ROUND(1440*((1-AC200)*AU200+(1-AD200)*AY200),0)/60,"")</f>
      </c>
      <c r="M200" s="13">
        <f>IF(T200=1,ROUND(1440*((1-AC200)*AS200+(1-AD200)*AW200),0)/60,"")</f>
      </c>
      <c r="N200" s="13">
        <f>IF(T200=1,ROUND(1440*(IF(OR(H200="Sí",H200="Si",AC200=0),AC200*AR200+AD200*AV200,0)),0)/60,"")</f>
      </c>
      <c r="O200" s="13">
        <f>IF(T200=1,ROUND(1440*(IF(OR(H200="Sí",H200="Si",AC200=0),0,AC200*AR200+AD200*AV200)),0)/60,"")</f>
      </c>
      <c r="P200" s="13">
        <f>IF(T200=1,ROUND(1440*(IF(OR(H200="Sí",H200="Si",AC200=0),AC200*AS200+AD200*AW200,0)),0)/60,"")</f>
      </c>
      <c r="Q200" s="13">
        <f>IF(T200=1,ROUND(1440*(IF(OR(H200="Sí",H200="Si",AC200=0),0,AC200*AS200+AD200*AW200)),0)/60,"")</f>
      </c>
      <c r="R200" s="13">
        <f>IF(T200=1,ROUND(1440*(AC200*AT200+AD200*AX200),0)/60,"")</f>
      </c>
      <c r="S200" s="13">
        <f>IF(T200=1,ROUND(1440*(AC200*AU200+AD200*AY200),0)/60,"")</f>
      </c>
      <c r="T200">
        <f>IF(AND(ISNUMBER(E200),ISNUMBER(F200)),IF(AND(F200&gt;E200,YEAR(E200)=2026,(F200-E200)*1440&lt;=1140),1,0),0)</f>
      </c>
      <c r="U200">
        <f>IF(T200=1,MATCH(INT(E200),'Parámetros'!$A$5:$A$7,1),"")</f>
      </c>
      <c r="V200">
        <f>IF(T200=1,INDEX('Parámetros'!$C$5:$C$7,U200)/24,"")</f>
      </c>
      <c r="W200">
        <f>IF(T200=1,ROUND((F200-E200)*1440,0),"")</f>
      </c>
      <c r="X200">
        <f>IF(T200=1,MIN(N(G200),W200),"")</f>
      </c>
      <c r="Y200">
        <f>IF(T200=1,E200+(INT(W200/2)-INT(X200/2))/1440,"")</f>
      </c>
      <c r="Z200">
        <f>IF(T200=1,Y200+X200/1440,"")</f>
      </c>
      <c r="AA200">
        <f>IF(T200=1,MIN(F200,IF(E200+V200&lt;=Y200,E200+V200,E200+V200+X200/1440)),"")</f>
      </c>
      <c r="AB200">
        <f>IF(T200=1,INT(E200)+1,"")</f>
      </c>
      <c r="AC200">
        <f>IF(T200=1,IF(OR(WEEKDAY(AB200-1)=1,COUNTIF('Festivos 2026'!$A$5:$A$40,AB200-1)&gt;0),1,0),"")</f>
      </c>
      <c r="AD200">
        <f>IF(T200=1,IF(OR(WEEKDAY(AB200)=1,COUNTIF('Festivos 2026'!$A$5:$A$40,AB200)&gt;0),1,0),"")</f>
      </c>
      <c r="AE200">
        <f>IF(T200=1,IF(Z200&lt;=AA200,1,0),"")</f>
      </c>
      <c r="AF200">
        <f>IF(T200=1,MAX(0,MIN(AA200,AB200)-E200),"")</f>
      </c>
      <c r="AG200">
        <f>IF(T200=1,MAX(0,MIN(MIN(AA200,AB200),(AB200-1)+6/24)-E200)+MAX(0,MIN(AA200,AB200)-MAX(E200,(AB200-1)+19/24)),"")</f>
      </c>
      <c r="AH200">
        <f>IF(T200=1,MAX(0,AA200-MAX(E200,AB200)),"")</f>
      </c>
      <c r="AI200">
        <f>IF(T200=1,MAX(0,MIN(AA200,AB200+6/24)-MAX(E200,AB200))+MAX(0,AA200-MAX(MAX(E200,AB200),AB200+19/24)),"")</f>
      </c>
      <c r="AJ200">
        <f>IF(T200=1,MAX(0,MIN(F200,AB200)-AA200),"")</f>
      </c>
      <c r="AK200">
        <f>IF(T200=1,MAX(0,MIN(MIN(F200,AB200),(AB200-1)+6/24)-AA200)+MAX(0,MIN(F200,AB200)-MAX(AA200,(AB200-1)+19/24)),"")</f>
      </c>
      <c r="AL200">
        <f>IF(T200=1,MAX(0,F200-MAX(AA200,AB200)),"")</f>
      </c>
      <c r="AM200">
        <f>IF(T200=1,MAX(0,MIN(F200,AB200+6/24)-MAX(AA200,AB200))+MAX(0,F200-MAX(MAX(AA200,AB200),AB200+19/24)),"")</f>
      </c>
      <c r="AN200">
        <f>IF(T200=1,MAX(0,MIN(Z200,AB200)-Y200),"")</f>
      </c>
      <c r="AO200">
        <f>IF(T200=1,MAX(0,MIN(MIN(Z200,AB200),(AB200-1)+6/24)-Y200)+MAX(0,MIN(Z200,AB200)-MAX(Y200,(AB200-1)+19/24)),"")</f>
      </c>
      <c r="AP200">
        <f>IF(T200=1,MAX(0,Z200-MAX(Y200,AB200)),"")</f>
      </c>
      <c r="AQ200">
        <f>IF(T200=1,MAX(0,MIN(Z200,AB200+6/24)-MAX(Y200,AB200))+MAX(0,Z200-MAX(MAX(Y200,AB200),AB200+19/24)),"")</f>
      </c>
      <c r="AR200">
        <f>IF(T200=1,(AF200-AG200)-AE200*(AN200-AO200),"")</f>
      </c>
      <c r="AS200">
        <f>IF(T200=1,AG200-AE200*AO200,"")</f>
      </c>
      <c r="AT200">
        <f>IF(T200=1,(AJ200-AK200)-(1-AE200)*(AN200-AO200),"")</f>
      </c>
      <c r="AU200">
        <f>IF(T200=1,AK200-(1-AE200)*AO200,"")</f>
      </c>
      <c r="AV200">
        <f>IF(T200=1,(AH200-AI200)-AE200*(AP200-AQ200),"")</f>
      </c>
      <c r="AW200">
        <f>IF(T200=1,AI200-AE200*AQ200,"")</f>
      </c>
      <c r="AX200">
        <f>IF(T200=1,(AL200-AM200)-(1-AE200)*(AP200-AQ200),"")</f>
      </c>
      <c r="AY200">
        <f>IF(T200=1,AM200-(1-AE200)*AQ200,"")</f>
      </c>
    </row>
    <row r="201" spans="1:51" x14ac:dyDescent="0.25">
      <c r="A201" s="15"/>
      <c r="B201" s="15"/>
      <c r="C201" s="16"/>
      <c r="D201" s="11">
        <f>IF(J201="","",J201*(K201*INDEX('Parámetros'!$E$5:$E$7,U201)+L201*INDEX('Parámetros'!$F$5:$F$7,U201)+M201*INDEX('Parámetros'!$G$5:$G$7,U201)+N201*INDEX('Parámetros'!$H$5:$H$7,U201)+O201*INDEX('Parámetros'!$I$5:$I$7,U201)+P201*INDEX('Parámetros'!$J$5:$J$7,U201)+Q201*INDEX('Parámetros'!$K$5:$K$7,U201)+R201*INDEX('Parámetros'!$L$5:$L$7,U201)+S201*INDEX('Parámetros'!$M$5:$M$7,U201)))</f>
      </c>
      <c r="E201" s="17"/>
      <c r="F201" s="17"/>
      <c r="G201" s="15"/>
      <c r="H201" s="15"/>
      <c r="I201" s="13">
        <f>IF(AND(E201="",F201=""),"",IF(T201=1,(W201-X201)/60,"Revisa entrada y salida"))</f>
      </c>
      <c r="J201" s="14">
        <f>IF(OR(T201&lt;&gt;1,C201=""),"",C201/INDEX('Parámetros'!$D$5:$D$7,U201))</f>
      </c>
      <c r="K201" s="13">
        <f>IF(T201=1,ROUND(1440*((1-AC201)*AT201+(1-AD201)*AX201),0)/60,"")</f>
      </c>
      <c r="L201" s="13">
        <f>IF(T201=1,ROUND(1440*((1-AC201)*AU201+(1-AD201)*AY201),0)/60,"")</f>
      </c>
      <c r="M201" s="13">
        <f>IF(T201=1,ROUND(1440*((1-AC201)*AS201+(1-AD201)*AW201),0)/60,"")</f>
      </c>
      <c r="N201" s="13">
        <f>IF(T201=1,ROUND(1440*(IF(OR(H201="Sí",H201="Si",AC201=0),AC201*AR201+AD201*AV201,0)),0)/60,"")</f>
      </c>
      <c r="O201" s="13">
        <f>IF(T201=1,ROUND(1440*(IF(OR(H201="Sí",H201="Si",AC201=0),0,AC201*AR201+AD201*AV201)),0)/60,"")</f>
      </c>
      <c r="P201" s="13">
        <f>IF(T201=1,ROUND(1440*(IF(OR(H201="Sí",H201="Si",AC201=0),AC201*AS201+AD201*AW201,0)),0)/60,"")</f>
      </c>
      <c r="Q201" s="13">
        <f>IF(T201=1,ROUND(1440*(IF(OR(H201="Sí",H201="Si",AC201=0),0,AC201*AS201+AD201*AW201)),0)/60,"")</f>
      </c>
      <c r="R201" s="13">
        <f>IF(T201=1,ROUND(1440*(AC201*AT201+AD201*AX201),0)/60,"")</f>
      </c>
      <c r="S201" s="13">
        <f>IF(T201=1,ROUND(1440*(AC201*AU201+AD201*AY201),0)/60,"")</f>
      </c>
      <c r="T201">
        <f>IF(AND(ISNUMBER(E201),ISNUMBER(F201)),IF(AND(F201&gt;E201,YEAR(E201)=2026,(F201-E201)*1440&lt;=1140),1,0),0)</f>
      </c>
      <c r="U201">
        <f>IF(T201=1,MATCH(INT(E201),'Parámetros'!$A$5:$A$7,1),"")</f>
      </c>
      <c r="V201">
        <f>IF(T201=1,INDEX('Parámetros'!$C$5:$C$7,U201)/24,"")</f>
      </c>
      <c r="W201">
        <f>IF(T201=1,ROUND((F201-E201)*1440,0),"")</f>
      </c>
      <c r="X201">
        <f>IF(T201=1,MIN(N(G201),W201),"")</f>
      </c>
      <c r="Y201">
        <f>IF(T201=1,E201+(INT(W201/2)-INT(X201/2))/1440,"")</f>
      </c>
      <c r="Z201">
        <f>IF(T201=1,Y201+X201/1440,"")</f>
      </c>
      <c r="AA201">
        <f>IF(T201=1,MIN(F201,IF(E201+V201&lt;=Y201,E201+V201,E201+V201+X201/1440)),"")</f>
      </c>
      <c r="AB201">
        <f>IF(T201=1,INT(E201)+1,"")</f>
      </c>
      <c r="AC201">
        <f>IF(T201=1,IF(OR(WEEKDAY(AB201-1)=1,COUNTIF('Festivos 2026'!$A$5:$A$40,AB201-1)&gt;0),1,0),"")</f>
      </c>
      <c r="AD201">
        <f>IF(T201=1,IF(OR(WEEKDAY(AB201)=1,COUNTIF('Festivos 2026'!$A$5:$A$40,AB201)&gt;0),1,0),"")</f>
      </c>
      <c r="AE201">
        <f>IF(T201=1,IF(Z201&lt;=AA201,1,0),"")</f>
      </c>
      <c r="AF201">
        <f>IF(T201=1,MAX(0,MIN(AA201,AB201)-E201),"")</f>
      </c>
      <c r="AG201">
        <f>IF(T201=1,MAX(0,MIN(MIN(AA201,AB201),(AB201-1)+6/24)-E201)+MAX(0,MIN(AA201,AB201)-MAX(E201,(AB201-1)+19/24)),"")</f>
      </c>
      <c r="AH201">
        <f>IF(T201=1,MAX(0,AA201-MAX(E201,AB201)),"")</f>
      </c>
      <c r="AI201">
        <f>IF(T201=1,MAX(0,MIN(AA201,AB201+6/24)-MAX(E201,AB201))+MAX(0,AA201-MAX(MAX(E201,AB201),AB201+19/24)),"")</f>
      </c>
      <c r="AJ201">
        <f>IF(T201=1,MAX(0,MIN(F201,AB201)-AA201),"")</f>
      </c>
      <c r="AK201">
        <f>IF(T201=1,MAX(0,MIN(MIN(F201,AB201),(AB201-1)+6/24)-AA201)+MAX(0,MIN(F201,AB201)-MAX(AA201,(AB201-1)+19/24)),"")</f>
      </c>
      <c r="AL201">
        <f>IF(T201=1,MAX(0,F201-MAX(AA201,AB201)),"")</f>
      </c>
      <c r="AM201">
        <f>IF(T201=1,MAX(0,MIN(F201,AB201+6/24)-MAX(AA201,AB201))+MAX(0,F201-MAX(MAX(AA201,AB201),AB201+19/24)),"")</f>
      </c>
      <c r="AN201">
        <f>IF(T201=1,MAX(0,MIN(Z201,AB201)-Y201),"")</f>
      </c>
      <c r="AO201">
        <f>IF(T201=1,MAX(0,MIN(MIN(Z201,AB201),(AB201-1)+6/24)-Y201)+MAX(0,MIN(Z201,AB201)-MAX(Y201,(AB201-1)+19/24)),"")</f>
      </c>
      <c r="AP201">
        <f>IF(T201=1,MAX(0,Z201-MAX(Y201,AB201)),"")</f>
      </c>
      <c r="AQ201">
        <f>IF(T201=1,MAX(0,MIN(Z201,AB201+6/24)-MAX(Y201,AB201))+MAX(0,Z201-MAX(MAX(Y201,AB201),AB201+19/24)),"")</f>
      </c>
      <c r="AR201">
        <f>IF(T201=1,(AF201-AG201)-AE201*(AN201-AO201),"")</f>
      </c>
      <c r="AS201">
        <f>IF(T201=1,AG201-AE201*AO201,"")</f>
      </c>
      <c r="AT201">
        <f>IF(T201=1,(AJ201-AK201)-(1-AE201)*(AN201-AO201),"")</f>
      </c>
      <c r="AU201">
        <f>IF(T201=1,AK201-(1-AE201)*AO201,"")</f>
      </c>
      <c r="AV201">
        <f>IF(T201=1,(AH201-AI201)-AE201*(AP201-AQ201),"")</f>
      </c>
      <c r="AW201">
        <f>IF(T201=1,AI201-AE201*AQ201,"")</f>
      </c>
      <c r="AX201">
        <f>IF(T201=1,(AL201-AM201)-(1-AE201)*(AP201-AQ201),"")</f>
      </c>
      <c r="AY201">
        <f>IF(T201=1,AM201-(1-AE201)*AQ201,"")</f>
      </c>
    </row>
    <row r="202" spans="1:51" x14ac:dyDescent="0.25">
      <c r="A202" s="15"/>
      <c r="B202" s="15"/>
      <c r="C202" s="16"/>
      <c r="D202" s="11">
        <f>IF(J202="","",J202*(K202*INDEX('Parámetros'!$E$5:$E$7,U202)+L202*INDEX('Parámetros'!$F$5:$F$7,U202)+M202*INDEX('Parámetros'!$G$5:$G$7,U202)+N202*INDEX('Parámetros'!$H$5:$H$7,U202)+O202*INDEX('Parámetros'!$I$5:$I$7,U202)+P202*INDEX('Parámetros'!$J$5:$J$7,U202)+Q202*INDEX('Parámetros'!$K$5:$K$7,U202)+R202*INDEX('Parámetros'!$L$5:$L$7,U202)+S202*INDEX('Parámetros'!$M$5:$M$7,U202)))</f>
      </c>
      <c r="E202" s="17"/>
      <c r="F202" s="17"/>
      <c r="G202" s="15"/>
      <c r="H202" s="15"/>
      <c r="I202" s="13">
        <f>IF(AND(E202="",F202=""),"",IF(T202=1,(W202-X202)/60,"Revisa entrada y salida"))</f>
      </c>
      <c r="J202" s="14">
        <f>IF(OR(T202&lt;&gt;1,C202=""),"",C202/INDEX('Parámetros'!$D$5:$D$7,U202))</f>
      </c>
      <c r="K202" s="13">
        <f>IF(T202=1,ROUND(1440*((1-AC202)*AT202+(1-AD202)*AX202),0)/60,"")</f>
      </c>
      <c r="L202" s="13">
        <f>IF(T202=1,ROUND(1440*((1-AC202)*AU202+(1-AD202)*AY202),0)/60,"")</f>
      </c>
      <c r="M202" s="13">
        <f>IF(T202=1,ROUND(1440*((1-AC202)*AS202+(1-AD202)*AW202),0)/60,"")</f>
      </c>
      <c r="N202" s="13">
        <f>IF(T202=1,ROUND(1440*(IF(OR(H202="Sí",H202="Si",AC202=0),AC202*AR202+AD202*AV202,0)),0)/60,"")</f>
      </c>
      <c r="O202" s="13">
        <f>IF(T202=1,ROUND(1440*(IF(OR(H202="Sí",H202="Si",AC202=0),0,AC202*AR202+AD202*AV202)),0)/60,"")</f>
      </c>
      <c r="P202" s="13">
        <f>IF(T202=1,ROUND(1440*(IF(OR(H202="Sí",H202="Si",AC202=0),AC202*AS202+AD202*AW202,0)),0)/60,"")</f>
      </c>
      <c r="Q202" s="13">
        <f>IF(T202=1,ROUND(1440*(IF(OR(H202="Sí",H202="Si",AC202=0),0,AC202*AS202+AD202*AW202)),0)/60,"")</f>
      </c>
      <c r="R202" s="13">
        <f>IF(T202=1,ROUND(1440*(AC202*AT202+AD202*AX202),0)/60,"")</f>
      </c>
      <c r="S202" s="13">
        <f>IF(T202=1,ROUND(1440*(AC202*AU202+AD202*AY202),0)/60,"")</f>
      </c>
      <c r="T202">
        <f>IF(AND(ISNUMBER(E202),ISNUMBER(F202)),IF(AND(F202&gt;E202,YEAR(E202)=2026,(F202-E202)*1440&lt;=1140),1,0),0)</f>
      </c>
      <c r="U202">
        <f>IF(T202=1,MATCH(INT(E202),'Parámetros'!$A$5:$A$7,1),"")</f>
      </c>
      <c r="V202">
        <f>IF(T202=1,INDEX('Parámetros'!$C$5:$C$7,U202)/24,"")</f>
      </c>
      <c r="W202">
        <f>IF(T202=1,ROUND((F202-E202)*1440,0),"")</f>
      </c>
      <c r="X202">
        <f>IF(T202=1,MIN(N(G202),W202),"")</f>
      </c>
      <c r="Y202">
        <f>IF(T202=1,E202+(INT(W202/2)-INT(X202/2))/1440,"")</f>
      </c>
      <c r="Z202">
        <f>IF(T202=1,Y202+X202/1440,"")</f>
      </c>
      <c r="AA202">
        <f>IF(T202=1,MIN(F202,IF(E202+V202&lt;=Y202,E202+V202,E202+V202+X202/1440)),"")</f>
      </c>
      <c r="AB202">
        <f>IF(T202=1,INT(E202)+1,"")</f>
      </c>
      <c r="AC202">
        <f>IF(T202=1,IF(OR(WEEKDAY(AB202-1)=1,COUNTIF('Festivos 2026'!$A$5:$A$40,AB202-1)&gt;0),1,0),"")</f>
      </c>
      <c r="AD202">
        <f>IF(T202=1,IF(OR(WEEKDAY(AB202)=1,COUNTIF('Festivos 2026'!$A$5:$A$40,AB202)&gt;0),1,0),"")</f>
      </c>
      <c r="AE202">
        <f>IF(T202=1,IF(Z202&lt;=AA202,1,0),"")</f>
      </c>
      <c r="AF202">
        <f>IF(T202=1,MAX(0,MIN(AA202,AB202)-E202),"")</f>
      </c>
      <c r="AG202">
        <f>IF(T202=1,MAX(0,MIN(MIN(AA202,AB202),(AB202-1)+6/24)-E202)+MAX(0,MIN(AA202,AB202)-MAX(E202,(AB202-1)+19/24)),"")</f>
      </c>
      <c r="AH202">
        <f>IF(T202=1,MAX(0,AA202-MAX(E202,AB202)),"")</f>
      </c>
      <c r="AI202">
        <f>IF(T202=1,MAX(0,MIN(AA202,AB202+6/24)-MAX(E202,AB202))+MAX(0,AA202-MAX(MAX(E202,AB202),AB202+19/24)),"")</f>
      </c>
      <c r="AJ202">
        <f>IF(T202=1,MAX(0,MIN(F202,AB202)-AA202),"")</f>
      </c>
      <c r="AK202">
        <f>IF(T202=1,MAX(0,MIN(MIN(F202,AB202),(AB202-1)+6/24)-AA202)+MAX(0,MIN(F202,AB202)-MAX(AA202,(AB202-1)+19/24)),"")</f>
      </c>
      <c r="AL202">
        <f>IF(T202=1,MAX(0,F202-MAX(AA202,AB202)),"")</f>
      </c>
      <c r="AM202">
        <f>IF(T202=1,MAX(0,MIN(F202,AB202+6/24)-MAX(AA202,AB202))+MAX(0,F202-MAX(MAX(AA202,AB202),AB202+19/24)),"")</f>
      </c>
      <c r="AN202">
        <f>IF(T202=1,MAX(0,MIN(Z202,AB202)-Y202),"")</f>
      </c>
      <c r="AO202">
        <f>IF(T202=1,MAX(0,MIN(MIN(Z202,AB202),(AB202-1)+6/24)-Y202)+MAX(0,MIN(Z202,AB202)-MAX(Y202,(AB202-1)+19/24)),"")</f>
      </c>
      <c r="AP202">
        <f>IF(T202=1,MAX(0,Z202-MAX(Y202,AB202)),"")</f>
      </c>
      <c r="AQ202">
        <f>IF(T202=1,MAX(0,MIN(Z202,AB202+6/24)-MAX(Y202,AB202))+MAX(0,Z202-MAX(MAX(Y202,AB202),AB202+19/24)),"")</f>
      </c>
      <c r="AR202">
        <f>IF(T202=1,(AF202-AG202)-AE202*(AN202-AO202),"")</f>
      </c>
      <c r="AS202">
        <f>IF(T202=1,AG202-AE202*AO202,"")</f>
      </c>
      <c r="AT202">
        <f>IF(T202=1,(AJ202-AK202)-(1-AE202)*(AN202-AO202),"")</f>
      </c>
      <c r="AU202">
        <f>IF(T202=1,AK202-(1-AE202)*AO202,"")</f>
      </c>
      <c r="AV202">
        <f>IF(T202=1,(AH202-AI202)-AE202*(AP202-AQ202),"")</f>
      </c>
      <c r="AW202">
        <f>IF(T202=1,AI202-AE202*AQ202,"")</f>
      </c>
      <c r="AX202">
        <f>IF(T202=1,(AL202-AM202)-(1-AE202)*(AP202-AQ202),"")</f>
      </c>
      <c r="AY202">
        <f>IF(T202=1,AM202-(1-AE202)*AQ202,"")</f>
      </c>
    </row>
    <row r="203" spans="1:51" x14ac:dyDescent="0.25">
      <c r="A203" s="15"/>
      <c r="B203" s="15"/>
      <c r="C203" s="16"/>
      <c r="D203" s="11">
        <f>IF(J203="","",J203*(K203*INDEX('Parámetros'!$E$5:$E$7,U203)+L203*INDEX('Parámetros'!$F$5:$F$7,U203)+M203*INDEX('Parámetros'!$G$5:$G$7,U203)+N203*INDEX('Parámetros'!$H$5:$H$7,U203)+O203*INDEX('Parámetros'!$I$5:$I$7,U203)+P203*INDEX('Parámetros'!$J$5:$J$7,U203)+Q203*INDEX('Parámetros'!$K$5:$K$7,U203)+R203*INDEX('Parámetros'!$L$5:$L$7,U203)+S203*INDEX('Parámetros'!$M$5:$M$7,U203)))</f>
      </c>
      <c r="E203" s="17"/>
      <c r="F203" s="17"/>
      <c r="G203" s="15"/>
      <c r="H203" s="15"/>
      <c r="I203" s="13">
        <f>IF(AND(E203="",F203=""),"",IF(T203=1,(W203-X203)/60,"Revisa entrada y salida"))</f>
      </c>
      <c r="J203" s="14">
        <f>IF(OR(T203&lt;&gt;1,C203=""),"",C203/INDEX('Parámetros'!$D$5:$D$7,U203))</f>
      </c>
      <c r="K203" s="13">
        <f>IF(T203=1,ROUND(1440*((1-AC203)*AT203+(1-AD203)*AX203),0)/60,"")</f>
      </c>
      <c r="L203" s="13">
        <f>IF(T203=1,ROUND(1440*((1-AC203)*AU203+(1-AD203)*AY203),0)/60,"")</f>
      </c>
      <c r="M203" s="13">
        <f>IF(T203=1,ROUND(1440*((1-AC203)*AS203+(1-AD203)*AW203),0)/60,"")</f>
      </c>
      <c r="N203" s="13">
        <f>IF(T203=1,ROUND(1440*(IF(OR(H203="Sí",H203="Si",AC203=0),AC203*AR203+AD203*AV203,0)),0)/60,"")</f>
      </c>
      <c r="O203" s="13">
        <f>IF(T203=1,ROUND(1440*(IF(OR(H203="Sí",H203="Si",AC203=0),0,AC203*AR203+AD203*AV203)),0)/60,"")</f>
      </c>
      <c r="P203" s="13">
        <f>IF(T203=1,ROUND(1440*(IF(OR(H203="Sí",H203="Si",AC203=0),AC203*AS203+AD203*AW203,0)),0)/60,"")</f>
      </c>
      <c r="Q203" s="13">
        <f>IF(T203=1,ROUND(1440*(IF(OR(H203="Sí",H203="Si",AC203=0),0,AC203*AS203+AD203*AW203)),0)/60,"")</f>
      </c>
      <c r="R203" s="13">
        <f>IF(T203=1,ROUND(1440*(AC203*AT203+AD203*AX203),0)/60,"")</f>
      </c>
      <c r="S203" s="13">
        <f>IF(T203=1,ROUND(1440*(AC203*AU203+AD203*AY203),0)/60,"")</f>
      </c>
      <c r="T203">
        <f>IF(AND(ISNUMBER(E203),ISNUMBER(F203)),IF(AND(F203&gt;E203,YEAR(E203)=2026,(F203-E203)*1440&lt;=1140),1,0),0)</f>
      </c>
      <c r="U203">
        <f>IF(T203=1,MATCH(INT(E203),'Parámetros'!$A$5:$A$7,1),"")</f>
      </c>
      <c r="V203">
        <f>IF(T203=1,INDEX('Parámetros'!$C$5:$C$7,U203)/24,"")</f>
      </c>
      <c r="W203">
        <f>IF(T203=1,ROUND((F203-E203)*1440,0),"")</f>
      </c>
      <c r="X203">
        <f>IF(T203=1,MIN(N(G203),W203),"")</f>
      </c>
      <c r="Y203">
        <f>IF(T203=1,E203+(INT(W203/2)-INT(X203/2))/1440,"")</f>
      </c>
      <c r="Z203">
        <f>IF(T203=1,Y203+X203/1440,"")</f>
      </c>
      <c r="AA203">
        <f>IF(T203=1,MIN(F203,IF(E203+V203&lt;=Y203,E203+V203,E203+V203+X203/1440)),"")</f>
      </c>
      <c r="AB203">
        <f>IF(T203=1,INT(E203)+1,"")</f>
      </c>
      <c r="AC203">
        <f>IF(T203=1,IF(OR(WEEKDAY(AB203-1)=1,COUNTIF('Festivos 2026'!$A$5:$A$40,AB203-1)&gt;0),1,0),"")</f>
      </c>
      <c r="AD203">
        <f>IF(T203=1,IF(OR(WEEKDAY(AB203)=1,COUNTIF('Festivos 2026'!$A$5:$A$40,AB203)&gt;0),1,0),"")</f>
      </c>
      <c r="AE203">
        <f>IF(T203=1,IF(Z203&lt;=AA203,1,0),"")</f>
      </c>
      <c r="AF203">
        <f>IF(T203=1,MAX(0,MIN(AA203,AB203)-E203),"")</f>
      </c>
      <c r="AG203">
        <f>IF(T203=1,MAX(0,MIN(MIN(AA203,AB203),(AB203-1)+6/24)-E203)+MAX(0,MIN(AA203,AB203)-MAX(E203,(AB203-1)+19/24)),"")</f>
      </c>
      <c r="AH203">
        <f>IF(T203=1,MAX(0,AA203-MAX(E203,AB203)),"")</f>
      </c>
      <c r="AI203">
        <f>IF(T203=1,MAX(0,MIN(AA203,AB203+6/24)-MAX(E203,AB203))+MAX(0,AA203-MAX(MAX(E203,AB203),AB203+19/24)),"")</f>
      </c>
      <c r="AJ203">
        <f>IF(T203=1,MAX(0,MIN(F203,AB203)-AA203),"")</f>
      </c>
      <c r="AK203">
        <f>IF(T203=1,MAX(0,MIN(MIN(F203,AB203),(AB203-1)+6/24)-AA203)+MAX(0,MIN(F203,AB203)-MAX(AA203,(AB203-1)+19/24)),"")</f>
      </c>
      <c r="AL203">
        <f>IF(T203=1,MAX(0,F203-MAX(AA203,AB203)),"")</f>
      </c>
      <c r="AM203">
        <f>IF(T203=1,MAX(0,MIN(F203,AB203+6/24)-MAX(AA203,AB203))+MAX(0,F203-MAX(MAX(AA203,AB203),AB203+19/24)),"")</f>
      </c>
      <c r="AN203">
        <f>IF(T203=1,MAX(0,MIN(Z203,AB203)-Y203),"")</f>
      </c>
      <c r="AO203">
        <f>IF(T203=1,MAX(0,MIN(MIN(Z203,AB203),(AB203-1)+6/24)-Y203)+MAX(0,MIN(Z203,AB203)-MAX(Y203,(AB203-1)+19/24)),"")</f>
      </c>
      <c r="AP203">
        <f>IF(T203=1,MAX(0,Z203-MAX(Y203,AB203)),"")</f>
      </c>
      <c r="AQ203">
        <f>IF(T203=1,MAX(0,MIN(Z203,AB203+6/24)-MAX(Y203,AB203))+MAX(0,Z203-MAX(MAX(Y203,AB203),AB203+19/24)),"")</f>
      </c>
      <c r="AR203">
        <f>IF(T203=1,(AF203-AG203)-AE203*(AN203-AO203),"")</f>
      </c>
      <c r="AS203">
        <f>IF(T203=1,AG203-AE203*AO203,"")</f>
      </c>
      <c r="AT203">
        <f>IF(T203=1,(AJ203-AK203)-(1-AE203)*(AN203-AO203),"")</f>
      </c>
      <c r="AU203">
        <f>IF(T203=1,AK203-(1-AE203)*AO203,"")</f>
      </c>
      <c r="AV203">
        <f>IF(T203=1,(AH203-AI203)-AE203*(AP203-AQ203),"")</f>
      </c>
      <c r="AW203">
        <f>IF(T203=1,AI203-AE203*AQ203,"")</f>
      </c>
      <c r="AX203">
        <f>IF(T203=1,(AL203-AM203)-(1-AE203)*(AP203-AQ203),"")</f>
      </c>
      <c r="AY203">
        <f>IF(T203=1,AM203-(1-AE203)*AQ203,"")</f>
      </c>
    </row>
  </sheetData>
  <mergeCells count="1">
    <mergeCell ref="A2:C2"/>
  </mergeCells>
  <dataValidations count="2">
    <dataValidation type="list" allowBlank="1" sqref="H10:H203">
      <formula1>"Sí,No"</formula1>
    </dataValidation>
    <dataValidation type="list" allowBlank="1" sqref="H4:H203">
      <formula1>"Sí,No"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4" customWidth="1"/>
    <col min="3" max="3" width="15" customWidth="1"/>
    <col min="5" max="5" width="11" customWidth="1"/>
    <col min="6" max="14" width="14" customWidth="1"/>
  </cols>
  <sheetData>
    <row r="1" spans="1:1" s="2" customFormat="1" x14ac:dyDescent="0.25">
      <c r="A1" s="2" t="s">
        <v>59</v>
      </c>
    </row>
    <row r="2" ht="45" customHeight="1" spans="1:3" s="4" customFormat="1" x14ac:dyDescent="0.25">
      <c r="A2" s="5" t="s">
        <v>60</v>
      </c>
      <c r="B2" s="5"/>
      <c r="C2" s="5"/>
    </row>
    <row r="3" ht="50" customHeight="1" spans="1:14" s="7" customFormat="1" x14ac:dyDescent="0.25">
      <c r="A3" s="8" t="s">
        <v>4</v>
      </c>
      <c r="B3" s="8" t="s">
        <v>3</v>
      </c>
      <c r="C3" s="8" t="s">
        <v>6</v>
      </c>
      <c r="D3" s="8" t="s">
        <v>61</v>
      </c>
      <c r="E3" s="8" t="s">
        <v>11</v>
      </c>
      <c r="F3" s="8" t="s">
        <v>13</v>
      </c>
      <c r="G3" s="8" t="s">
        <v>14</v>
      </c>
      <c r="H3" s="8" t="s">
        <v>15</v>
      </c>
      <c r="I3" s="8" t="s">
        <v>16</v>
      </c>
      <c r="J3" s="8" t="s">
        <v>17</v>
      </c>
      <c r="K3" s="8" t="s">
        <v>18</v>
      </c>
      <c r="L3" s="8" t="s">
        <v>19</v>
      </c>
      <c r="M3" s="8" t="s">
        <v>20</v>
      </c>
      <c r="N3" s="8" t="s">
        <v>21</v>
      </c>
    </row>
    <row r="4" spans="1:14" x14ac:dyDescent="0.25">
      <c r="A4" s="9">
        <v>1001</v>
      </c>
      <c r="B4" s="18">
        <f>IF(A4="","",IFERROR(INDEX('Turnos'!$A$4:$A$203,MATCH(A4,'Turnos'!$B$4:$B$203,0)),"No está en Turnos"))</f>
      </c>
      <c r="C4" s="11">
        <f>IF(A4="","",ROUND(SUMIFS('Turnos'!$D$4:$D$203,'Turnos'!$B$4:$B$203,A4),0))</f>
      </c>
      <c r="D4" s="18">
        <f>IF(A4="","",COUNTIF('Turnos'!$B$4:$B$203,A4))</f>
      </c>
      <c r="E4" s="13">
        <f>IF(A4="","",SUMIFS('Turnos'!$I$4:$I$203,'Turnos'!$B$4:$B$203,A4))</f>
      </c>
      <c r="F4" s="13">
        <f>IF(A4="","",SUMIFS('Turnos'!$K$4:$K$203,'Turnos'!$B$4:$B$203,A4))</f>
      </c>
      <c r="G4" s="13">
        <f>IF(A4="","",SUMIFS('Turnos'!$L$4:$L$203,'Turnos'!$B$4:$B$203,A4))</f>
      </c>
      <c r="H4" s="13">
        <f>IF(A4="","",SUMIFS('Turnos'!$M$4:$M$203,'Turnos'!$B$4:$B$203,A4))</f>
      </c>
      <c r="I4" s="13">
        <f>IF(A4="","",SUMIFS('Turnos'!$N$4:$N$203,'Turnos'!$B$4:$B$203,A4))</f>
      </c>
      <c r="J4" s="13">
        <f>IF(A4="","",SUMIFS('Turnos'!$O$4:$O$203,'Turnos'!$B$4:$B$203,A4))</f>
      </c>
      <c r="K4" s="13">
        <f>IF(A4="","",SUMIFS('Turnos'!$P$4:$P$203,'Turnos'!$B$4:$B$203,A4))</f>
      </c>
      <c r="L4" s="13">
        <f>IF(A4="","",SUMIFS('Turnos'!$Q$4:$Q$203,'Turnos'!$B$4:$B$203,A4))</f>
      </c>
      <c r="M4" s="13">
        <f>IF(A4="","",SUMIFS('Turnos'!$R$4:$R$203,'Turnos'!$B$4:$B$203,A4))</f>
      </c>
      <c r="N4" s="13">
        <f>IF(A4="","",SUMIFS('Turnos'!$S$4:$S$203,'Turnos'!$B$4:$B$203,A4))</f>
      </c>
    </row>
    <row r="5" spans="1:14" x14ac:dyDescent="0.25">
      <c r="A5" s="9">
        <v>1002</v>
      </c>
      <c r="B5" s="18">
        <f>IF(A5="","",IFERROR(INDEX('Turnos'!$A$4:$A$203,MATCH(A5,'Turnos'!$B$4:$B$203,0)),"No está en Turnos"))</f>
      </c>
      <c r="C5" s="11">
        <f>IF(A5="","",ROUND(SUMIFS('Turnos'!$D$4:$D$203,'Turnos'!$B$4:$B$203,A5),0))</f>
      </c>
      <c r="D5" s="18">
        <f>IF(A5="","",COUNTIF('Turnos'!$B$4:$B$203,A5))</f>
      </c>
      <c r="E5" s="13">
        <f>IF(A5="","",SUMIFS('Turnos'!$I$4:$I$203,'Turnos'!$B$4:$B$203,A5))</f>
      </c>
      <c r="F5" s="13">
        <f>IF(A5="","",SUMIFS('Turnos'!$K$4:$K$203,'Turnos'!$B$4:$B$203,A5))</f>
      </c>
      <c r="G5" s="13">
        <f>IF(A5="","",SUMIFS('Turnos'!$L$4:$L$203,'Turnos'!$B$4:$B$203,A5))</f>
      </c>
      <c r="H5" s="13">
        <f>IF(A5="","",SUMIFS('Turnos'!$M$4:$M$203,'Turnos'!$B$4:$B$203,A5))</f>
      </c>
      <c r="I5" s="13">
        <f>IF(A5="","",SUMIFS('Turnos'!$N$4:$N$203,'Turnos'!$B$4:$B$203,A5))</f>
      </c>
      <c r="J5" s="13">
        <f>IF(A5="","",SUMIFS('Turnos'!$O$4:$O$203,'Turnos'!$B$4:$B$203,A5))</f>
      </c>
      <c r="K5" s="13">
        <f>IF(A5="","",SUMIFS('Turnos'!$P$4:$P$203,'Turnos'!$B$4:$B$203,A5))</f>
      </c>
      <c r="L5" s="13">
        <f>IF(A5="","",SUMIFS('Turnos'!$Q$4:$Q$203,'Turnos'!$B$4:$B$203,A5))</f>
      </c>
      <c r="M5" s="13">
        <f>IF(A5="","",SUMIFS('Turnos'!$R$4:$R$203,'Turnos'!$B$4:$B$203,A5))</f>
      </c>
      <c r="N5" s="13">
        <f>IF(A5="","",SUMIFS('Turnos'!$S$4:$S$203,'Turnos'!$B$4:$B$203,A5))</f>
      </c>
    </row>
    <row r="6" spans="1:14" x14ac:dyDescent="0.25">
      <c r="A6" s="9">
        <v>1003</v>
      </c>
      <c r="B6" s="18">
        <f>IF(A6="","",IFERROR(INDEX('Turnos'!$A$4:$A$203,MATCH(A6,'Turnos'!$B$4:$B$203,0)),"No está en Turnos"))</f>
      </c>
      <c r="C6" s="11">
        <f>IF(A6="","",ROUND(SUMIFS('Turnos'!$D$4:$D$203,'Turnos'!$B$4:$B$203,A6),0))</f>
      </c>
      <c r="D6" s="18">
        <f>IF(A6="","",COUNTIF('Turnos'!$B$4:$B$203,A6))</f>
      </c>
      <c r="E6" s="13">
        <f>IF(A6="","",SUMIFS('Turnos'!$I$4:$I$203,'Turnos'!$B$4:$B$203,A6))</f>
      </c>
      <c r="F6" s="13">
        <f>IF(A6="","",SUMIFS('Turnos'!$K$4:$K$203,'Turnos'!$B$4:$B$203,A6))</f>
      </c>
      <c r="G6" s="13">
        <f>IF(A6="","",SUMIFS('Turnos'!$L$4:$L$203,'Turnos'!$B$4:$B$203,A6))</f>
      </c>
      <c r="H6" s="13">
        <f>IF(A6="","",SUMIFS('Turnos'!$M$4:$M$203,'Turnos'!$B$4:$B$203,A6))</f>
      </c>
      <c r="I6" s="13">
        <f>IF(A6="","",SUMIFS('Turnos'!$N$4:$N$203,'Turnos'!$B$4:$B$203,A6))</f>
      </c>
      <c r="J6" s="13">
        <f>IF(A6="","",SUMIFS('Turnos'!$O$4:$O$203,'Turnos'!$B$4:$B$203,A6))</f>
      </c>
      <c r="K6" s="13">
        <f>IF(A6="","",SUMIFS('Turnos'!$P$4:$P$203,'Turnos'!$B$4:$B$203,A6))</f>
      </c>
      <c r="L6" s="13">
        <f>IF(A6="","",SUMIFS('Turnos'!$Q$4:$Q$203,'Turnos'!$B$4:$B$203,A6))</f>
      </c>
      <c r="M6" s="13">
        <f>IF(A6="","",SUMIFS('Turnos'!$R$4:$R$203,'Turnos'!$B$4:$B$203,A6))</f>
      </c>
      <c r="N6" s="13">
        <f>IF(A6="","",SUMIFS('Turnos'!$S$4:$S$203,'Turnos'!$B$4:$B$203,A6))</f>
      </c>
    </row>
    <row r="7" spans="1:14" x14ac:dyDescent="0.25">
      <c r="A7" s="15"/>
      <c r="B7" s="18">
        <f>IF(A7="","",IFERROR(INDEX('Turnos'!$A$4:$A$203,MATCH(A7,'Turnos'!$B$4:$B$203,0)),"No está en Turnos"))</f>
      </c>
      <c r="C7" s="11">
        <f>IF(A7="","",ROUND(SUMIFS('Turnos'!$D$4:$D$203,'Turnos'!$B$4:$B$203,A7),0))</f>
      </c>
      <c r="D7" s="18">
        <f>IF(A7="","",COUNTIF('Turnos'!$B$4:$B$203,A7))</f>
      </c>
      <c r="E7" s="13">
        <f>IF(A7="","",SUMIFS('Turnos'!$I$4:$I$203,'Turnos'!$B$4:$B$203,A7))</f>
      </c>
      <c r="F7" s="13">
        <f>IF(A7="","",SUMIFS('Turnos'!$K$4:$K$203,'Turnos'!$B$4:$B$203,A7))</f>
      </c>
      <c r="G7" s="13">
        <f>IF(A7="","",SUMIFS('Turnos'!$L$4:$L$203,'Turnos'!$B$4:$B$203,A7))</f>
      </c>
      <c r="H7" s="13">
        <f>IF(A7="","",SUMIFS('Turnos'!$M$4:$M$203,'Turnos'!$B$4:$B$203,A7))</f>
      </c>
      <c r="I7" s="13">
        <f>IF(A7="","",SUMIFS('Turnos'!$N$4:$N$203,'Turnos'!$B$4:$B$203,A7))</f>
      </c>
      <c r="J7" s="13">
        <f>IF(A7="","",SUMIFS('Turnos'!$O$4:$O$203,'Turnos'!$B$4:$B$203,A7))</f>
      </c>
      <c r="K7" s="13">
        <f>IF(A7="","",SUMIFS('Turnos'!$P$4:$P$203,'Turnos'!$B$4:$B$203,A7))</f>
      </c>
      <c r="L7" s="13">
        <f>IF(A7="","",SUMIFS('Turnos'!$Q$4:$Q$203,'Turnos'!$B$4:$B$203,A7))</f>
      </c>
      <c r="M7" s="13">
        <f>IF(A7="","",SUMIFS('Turnos'!$R$4:$R$203,'Turnos'!$B$4:$B$203,A7))</f>
      </c>
      <c r="N7" s="13">
        <f>IF(A7="","",SUMIFS('Turnos'!$S$4:$S$203,'Turnos'!$B$4:$B$203,A7))</f>
      </c>
    </row>
    <row r="8" spans="1:14" x14ac:dyDescent="0.25">
      <c r="A8" s="15"/>
      <c r="B8" s="18">
        <f>IF(A8="","",IFERROR(INDEX('Turnos'!$A$4:$A$203,MATCH(A8,'Turnos'!$B$4:$B$203,0)),"No está en Turnos"))</f>
      </c>
      <c r="C8" s="11">
        <f>IF(A8="","",ROUND(SUMIFS('Turnos'!$D$4:$D$203,'Turnos'!$B$4:$B$203,A8),0))</f>
      </c>
      <c r="D8" s="18">
        <f>IF(A8="","",COUNTIF('Turnos'!$B$4:$B$203,A8))</f>
      </c>
      <c r="E8" s="13">
        <f>IF(A8="","",SUMIFS('Turnos'!$I$4:$I$203,'Turnos'!$B$4:$B$203,A8))</f>
      </c>
      <c r="F8" s="13">
        <f>IF(A8="","",SUMIFS('Turnos'!$K$4:$K$203,'Turnos'!$B$4:$B$203,A8))</f>
      </c>
      <c r="G8" s="13">
        <f>IF(A8="","",SUMIFS('Turnos'!$L$4:$L$203,'Turnos'!$B$4:$B$203,A8))</f>
      </c>
      <c r="H8" s="13">
        <f>IF(A8="","",SUMIFS('Turnos'!$M$4:$M$203,'Turnos'!$B$4:$B$203,A8))</f>
      </c>
      <c r="I8" s="13">
        <f>IF(A8="","",SUMIFS('Turnos'!$N$4:$N$203,'Turnos'!$B$4:$B$203,A8))</f>
      </c>
      <c r="J8" s="13">
        <f>IF(A8="","",SUMIFS('Turnos'!$O$4:$O$203,'Turnos'!$B$4:$B$203,A8))</f>
      </c>
      <c r="K8" s="13">
        <f>IF(A8="","",SUMIFS('Turnos'!$P$4:$P$203,'Turnos'!$B$4:$B$203,A8))</f>
      </c>
      <c r="L8" s="13">
        <f>IF(A8="","",SUMIFS('Turnos'!$Q$4:$Q$203,'Turnos'!$B$4:$B$203,A8))</f>
      </c>
      <c r="M8" s="13">
        <f>IF(A8="","",SUMIFS('Turnos'!$R$4:$R$203,'Turnos'!$B$4:$B$203,A8))</f>
      </c>
      <c r="N8" s="13">
        <f>IF(A8="","",SUMIFS('Turnos'!$S$4:$S$203,'Turnos'!$B$4:$B$203,A8))</f>
      </c>
    </row>
    <row r="9" spans="1:14" x14ac:dyDescent="0.25">
      <c r="A9" s="15"/>
      <c r="B9" s="18">
        <f>IF(A9="","",IFERROR(INDEX('Turnos'!$A$4:$A$203,MATCH(A9,'Turnos'!$B$4:$B$203,0)),"No está en Turnos"))</f>
      </c>
      <c r="C9" s="11">
        <f>IF(A9="","",ROUND(SUMIFS('Turnos'!$D$4:$D$203,'Turnos'!$B$4:$B$203,A9),0))</f>
      </c>
      <c r="D9" s="18">
        <f>IF(A9="","",COUNTIF('Turnos'!$B$4:$B$203,A9))</f>
      </c>
      <c r="E9" s="13">
        <f>IF(A9="","",SUMIFS('Turnos'!$I$4:$I$203,'Turnos'!$B$4:$B$203,A9))</f>
      </c>
      <c r="F9" s="13">
        <f>IF(A9="","",SUMIFS('Turnos'!$K$4:$K$203,'Turnos'!$B$4:$B$203,A9))</f>
      </c>
      <c r="G9" s="13">
        <f>IF(A9="","",SUMIFS('Turnos'!$L$4:$L$203,'Turnos'!$B$4:$B$203,A9))</f>
      </c>
      <c r="H9" s="13">
        <f>IF(A9="","",SUMIFS('Turnos'!$M$4:$M$203,'Turnos'!$B$4:$B$203,A9))</f>
      </c>
      <c r="I9" s="13">
        <f>IF(A9="","",SUMIFS('Turnos'!$N$4:$N$203,'Turnos'!$B$4:$B$203,A9))</f>
      </c>
      <c r="J9" s="13">
        <f>IF(A9="","",SUMIFS('Turnos'!$O$4:$O$203,'Turnos'!$B$4:$B$203,A9))</f>
      </c>
      <c r="K9" s="13">
        <f>IF(A9="","",SUMIFS('Turnos'!$P$4:$P$203,'Turnos'!$B$4:$B$203,A9))</f>
      </c>
      <c r="L9" s="13">
        <f>IF(A9="","",SUMIFS('Turnos'!$Q$4:$Q$203,'Turnos'!$B$4:$B$203,A9))</f>
      </c>
      <c r="M9" s="13">
        <f>IF(A9="","",SUMIFS('Turnos'!$R$4:$R$203,'Turnos'!$B$4:$B$203,A9))</f>
      </c>
      <c r="N9" s="13">
        <f>IF(A9="","",SUMIFS('Turnos'!$S$4:$S$203,'Turnos'!$B$4:$B$203,A9))</f>
      </c>
    </row>
    <row r="10" spans="1:14" x14ac:dyDescent="0.25">
      <c r="A10" s="15"/>
      <c r="B10" s="18">
        <f>IF(A10="","",IFERROR(INDEX('Turnos'!$A$4:$A$203,MATCH(A10,'Turnos'!$B$4:$B$203,0)),"No está en Turnos"))</f>
      </c>
      <c r="C10" s="11">
        <f>IF(A10="","",ROUND(SUMIFS('Turnos'!$D$4:$D$203,'Turnos'!$B$4:$B$203,A10),0))</f>
      </c>
      <c r="D10" s="18">
        <f>IF(A10="","",COUNTIF('Turnos'!$B$4:$B$203,A10))</f>
      </c>
      <c r="E10" s="13">
        <f>IF(A10="","",SUMIFS('Turnos'!$I$4:$I$203,'Turnos'!$B$4:$B$203,A10))</f>
      </c>
      <c r="F10" s="13">
        <f>IF(A10="","",SUMIFS('Turnos'!$K$4:$K$203,'Turnos'!$B$4:$B$203,A10))</f>
      </c>
      <c r="G10" s="13">
        <f>IF(A10="","",SUMIFS('Turnos'!$L$4:$L$203,'Turnos'!$B$4:$B$203,A10))</f>
      </c>
      <c r="H10" s="13">
        <f>IF(A10="","",SUMIFS('Turnos'!$M$4:$M$203,'Turnos'!$B$4:$B$203,A10))</f>
      </c>
      <c r="I10" s="13">
        <f>IF(A10="","",SUMIFS('Turnos'!$N$4:$N$203,'Turnos'!$B$4:$B$203,A10))</f>
      </c>
      <c r="J10" s="13">
        <f>IF(A10="","",SUMIFS('Turnos'!$O$4:$O$203,'Turnos'!$B$4:$B$203,A10))</f>
      </c>
      <c r="K10" s="13">
        <f>IF(A10="","",SUMIFS('Turnos'!$P$4:$P$203,'Turnos'!$B$4:$B$203,A10))</f>
      </c>
      <c r="L10" s="13">
        <f>IF(A10="","",SUMIFS('Turnos'!$Q$4:$Q$203,'Turnos'!$B$4:$B$203,A10))</f>
      </c>
      <c r="M10" s="13">
        <f>IF(A10="","",SUMIFS('Turnos'!$R$4:$R$203,'Turnos'!$B$4:$B$203,A10))</f>
      </c>
      <c r="N10" s="13">
        <f>IF(A10="","",SUMIFS('Turnos'!$S$4:$S$203,'Turnos'!$B$4:$B$203,A10))</f>
      </c>
    </row>
    <row r="11" spans="1:14" x14ac:dyDescent="0.25">
      <c r="A11" s="15"/>
      <c r="B11" s="18">
        <f>IF(A11="","",IFERROR(INDEX('Turnos'!$A$4:$A$203,MATCH(A11,'Turnos'!$B$4:$B$203,0)),"No está en Turnos"))</f>
      </c>
      <c r="C11" s="11">
        <f>IF(A11="","",ROUND(SUMIFS('Turnos'!$D$4:$D$203,'Turnos'!$B$4:$B$203,A11),0))</f>
      </c>
      <c r="D11" s="18">
        <f>IF(A11="","",COUNTIF('Turnos'!$B$4:$B$203,A11))</f>
      </c>
      <c r="E11" s="13">
        <f>IF(A11="","",SUMIFS('Turnos'!$I$4:$I$203,'Turnos'!$B$4:$B$203,A11))</f>
      </c>
      <c r="F11" s="13">
        <f>IF(A11="","",SUMIFS('Turnos'!$K$4:$K$203,'Turnos'!$B$4:$B$203,A11))</f>
      </c>
      <c r="G11" s="13">
        <f>IF(A11="","",SUMIFS('Turnos'!$L$4:$L$203,'Turnos'!$B$4:$B$203,A11))</f>
      </c>
      <c r="H11" s="13">
        <f>IF(A11="","",SUMIFS('Turnos'!$M$4:$M$203,'Turnos'!$B$4:$B$203,A11))</f>
      </c>
      <c r="I11" s="13">
        <f>IF(A11="","",SUMIFS('Turnos'!$N$4:$N$203,'Turnos'!$B$4:$B$203,A11))</f>
      </c>
      <c r="J11" s="13">
        <f>IF(A11="","",SUMIFS('Turnos'!$O$4:$O$203,'Turnos'!$B$4:$B$203,A11))</f>
      </c>
      <c r="K11" s="13">
        <f>IF(A11="","",SUMIFS('Turnos'!$P$4:$P$203,'Turnos'!$B$4:$B$203,A11))</f>
      </c>
      <c r="L11" s="13">
        <f>IF(A11="","",SUMIFS('Turnos'!$Q$4:$Q$203,'Turnos'!$B$4:$B$203,A11))</f>
      </c>
      <c r="M11" s="13">
        <f>IF(A11="","",SUMIFS('Turnos'!$R$4:$R$203,'Turnos'!$B$4:$B$203,A11))</f>
      </c>
      <c r="N11" s="13">
        <f>IF(A11="","",SUMIFS('Turnos'!$S$4:$S$203,'Turnos'!$B$4:$B$203,A11))</f>
      </c>
    </row>
    <row r="12" spans="1:14" x14ac:dyDescent="0.25">
      <c r="A12" s="15"/>
      <c r="B12" s="18">
        <f>IF(A12="","",IFERROR(INDEX('Turnos'!$A$4:$A$203,MATCH(A12,'Turnos'!$B$4:$B$203,0)),"No está en Turnos"))</f>
      </c>
      <c r="C12" s="11">
        <f>IF(A12="","",ROUND(SUMIFS('Turnos'!$D$4:$D$203,'Turnos'!$B$4:$B$203,A12),0))</f>
      </c>
      <c r="D12" s="18">
        <f>IF(A12="","",COUNTIF('Turnos'!$B$4:$B$203,A12))</f>
      </c>
      <c r="E12" s="13">
        <f>IF(A12="","",SUMIFS('Turnos'!$I$4:$I$203,'Turnos'!$B$4:$B$203,A12))</f>
      </c>
      <c r="F12" s="13">
        <f>IF(A12="","",SUMIFS('Turnos'!$K$4:$K$203,'Turnos'!$B$4:$B$203,A12))</f>
      </c>
      <c r="G12" s="13">
        <f>IF(A12="","",SUMIFS('Turnos'!$L$4:$L$203,'Turnos'!$B$4:$B$203,A12))</f>
      </c>
      <c r="H12" s="13">
        <f>IF(A12="","",SUMIFS('Turnos'!$M$4:$M$203,'Turnos'!$B$4:$B$203,A12))</f>
      </c>
      <c r="I12" s="13">
        <f>IF(A12="","",SUMIFS('Turnos'!$N$4:$N$203,'Turnos'!$B$4:$B$203,A12))</f>
      </c>
      <c r="J12" s="13">
        <f>IF(A12="","",SUMIFS('Turnos'!$O$4:$O$203,'Turnos'!$B$4:$B$203,A12))</f>
      </c>
      <c r="K12" s="13">
        <f>IF(A12="","",SUMIFS('Turnos'!$P$4:$P$203,'Turnos'!$B$4:$B$203,A12))</f>
      </c>
      <c r="L12" s="13">
        <f>IF(A12="","",SUMIFS('Turnos'!$Q$4:$Q$203,'Turnos'!$B$4:$B$203,A12))</f>
      </c>
      <c r="M12" s="13">
        <f>IF(A12="","",SUMIFS('Turnos'!$R$4:$R$203,'Turnos'!$B$4:$B$203,A12))</f>
      </c>
      <c r="N12" s="13">
        <f>IF(A12="","",SUMIFS('Turnos'!$S$4:$S$203,'Turnos'!$B$4:$B$203,A12))</f>
      </c>
    </row>
    <row r="13" spans="1:14" x14ac:dyDescent="0.25">
      <c r="A13" s="15"/>
      <c r="B13" s="18">
        <f>IF(A13="","",IFERROR(INDEX('Turnos'!$A$4:$A$203,MATCH(A13,'Turnos'!$B$4:$B$203,0)),"No está en Turnos"))</f>
      </c>
      <c r="C13" s="11">
        <f>IF(A13="","",ROUND(SUMIFS('Turnos'!$D$4:$D$203,'Turnos'!$B$4:$B$203,A13),0))</f>
      </c>
      <c r="D13" s="18">
        <f>IF(A13="","",COUNTIF('Turnos'!$B$4:$B$203,A13))</f>
      </c>
      <c r="E13" s="13">
        <f>IF(A13="","",SUMIFS('Turnos'!$I$4:$I$203,'Turnos'!$B$4:$B$203,A13))</f>
      </c>
      <c r="F13" s="13">
        <f>IF(A13="","",SUMIFS('Turnos'!$K$4:$K$203,'Turnos'!$B$4:$B$203,A13))</f>
      </c>
      <c r="G13" s="13">
        <f>IF(A13="","",SUMIFS('Turnos'!$L$4:$L$203,'Turnos'!$B$4:$B$203,A13))</f>
      </c>
      <c r="H13" s="13">
        <f>IF(A13="","",SUMIFS('Turnos'!$M$4:$M$203,'Turnos'!$B$4:$B$203,A13))</f>
      </c>
      <c r="I13" s="13">
        <f>IF(A13="","",SUMIFS('Turnos'!$N$4:$N$203,'Turnos'!$B$4:$B$203,A13))</f>
      </c>
      <c r="J13" s="13">
        <f>IF(A13="","",SUMIFS('Turnos'!$O$4:$O$203,'Turnos'!$B$4:$B$203,A13))</f>
      </c>
      <c r="K13" s="13">
        <f>IF(A13="","",SUMIFS('Turnos'!$P$4:$P$203,'Turnos'!$B$4:$B$203,A13))</f>
      </c>
      <c r="L13" s="13">
        <f>IF(A13="","",SUMIFS('Turnos'!$Q$4:$Q$203,'Turnos'!$B$4:$B$203,A13))</f>
      </c>
      <c r="M13" s="13">
        <f>IF(A13="","",SUMIFS('Turnos'!$R$4:$R$203,'Turnos'!$B$4:$B$203,A13))</f>
      </c>
      <c r="N13" s="13">
        <f>IF(A13="","",SUMIFS('Turnos'!$S$4:$S$203,'Turnos'!$B$4:$B$203,A13))</f>
      </c>
    </row>
    <row r="14" spans="1:14" x14ac:dyDescent="0.25">
      <c r="A14" s="15"/>
      <c r="B14" s="18">
        <f>IF(A14="","",IFERROR(INDEX('Turnos'!$A$4:$A$203,MATCH(A14,'Turnos'!$B$4:$B$203,0)),"No está en Turnos"))</f>
      </c>
      <c r="C14" s="11">
        <f>IF(A14="","",ROUND(SUMIFS('Turnos'!$D$4:$D$203,'Turnos'!$B$4:$B$203,A14),0))</f>
      </c>
      <c r="D14" s="18">
        <f>IF(A14="","",COUNTIF('Turnos'!$B$4:$B$203,A14))</f>
      </c>
      <c r="E14" s="13">
        <f>IF(A14="","",SUMIFS('Turnos'!$I$4:$I$203,'Turnos'!$B$4:$B$203,A14))</f>
      </c>
      <c r="F14" s="13">
        <f>IF(A14="","",SUMIFS('Turnos'!$K$4:$K$203,'Turnos'!$B$4:$B$203,A14))</f>
      </c>
      <c r="G14" s="13">
        <f>IF(A14="","",SUMIFS('Turnos'!$L$4:$L$203,'Turnos'!$B$4:$B$203,A14))</f>
      </c>
      <c r="H14" s="13">
        <f>IF(A14="","",SUMIFS('Turnos'!$M$4:$M$203,'Turnos'!$B$4:$B$203,A14))</f>
      </c>
      <c r="I14" s="13">
        <f>IF(A14="","",SUMIFS('Turnos'!$N$4:$N$203,'Turnos'!$B$4:$B$203,A14))</f>
      </c>
      <c r="J14" s="13">
        <f>IF(A14="","",SUMIFS('Turnos'!$O$4:$O$203,'Turnos'!$B$4:$B$203,A14))</f>
      </c>
      <c r="K14" s="13">
        <f>IF(A14="","",SUMIFS('Turnos'!$P$4:$P$203,'Turnos'!$B$4:$B$203,A14))</f>
      </c>
      <c r="L14" s="13">
        <f>IF(A14="","",SUMIFS('Turnos'!$Q$4:$Q$203,'Turnos'!$B$4:$B$203,A14))</f>
      </c>
      <c r="M14" s="13">
        <f>IF(A14="","",SUMIFS('Turnos'!$R$4:$R$203,'Turnos'!$B$4:$B$203,A14))</f>
      </c>
      <c r="N14" s="13">
        <f>IF(A14="","",SUMIFS('Turnos'!$S$4:$S$203,'Turnos'!$B$4:$B$203,A14))</f>
      </c>
    </row>
    <row r="15" spans="1:14" x14ac:dyDescent="0.25">
      <c r="A15" s="15"/>
      <c r="B15" s="18">
        <f>IF(A15="","",IFERROR(INDEX('Turnos'!$A$4:$A$203,MATCH(A15,'Turnos'!$B$4:$B$203,0)),"No está en Turnos"))</f>
      </c>
      <c r="C15" s="11">
        <f>IF(A15="","",ROUND(SUMIFS('Turnos'!$D$4:$D$203,'Turnos'!$B$4:$B$203,A15),0))</f>
      </c>
      <c r="D15" s="18">
        <f>IF(A15="","",COUNTIF('Turnos'!$B$4:$B$203,A15))</f>
      </c>
      <c r="E15" s="13">
        <f>IF(A15="","",SUMIFS('Turnos'!$I$4:$I$203,'Turnos'!$B$4:$B$203,A15))</f>
      </c>
      <c r="F15" s="13">
        <f>IF(A15="","",SUMIFS('Turnos'!$K$4:$K$203,'Turnos'!$B$4:$B$203,A15))</f>
      </c>
      <c r="G15" s="13">
        <f>IF(A15="","",SUMIFS('Turnos'!$L$4:$L$203,'Turnos'!$B$4:$B$203,A15))</f>
      </c>
      <c r="H15" s="13">
        <f>IF(A15="","",SUMIFS('Turnos'!$M$4:$M$203,'Turnos'!$B$4:$B$203,A15))</f>
      </c>
      <c r="I15" s="13">
        <f>IF(A15="","",SUMIFS('Turnos'!$N$4:$N$203,'Turnos'!$B$4:$B$203,A15))</f>
      </c>
      <c r="J15" s="13">
        <f>IF(A15="","",SUMIFS('Turnos'!$O$4:$O$203,'Turnos'!$B$4:$B$203,A15))</f>
      </c>
      <c r="K15" s="13">
        <f>IF(A15="","",SUMIFS('Turnos'!$P$4:$P$203,'Turnos'!$B$4:$B$203,A15))</f>
      </c>
      <c r="L15" s="13">
        <f>IF(A15="","",SUMIFS('Turnos'!$Q$4:$Q$203,'Turnos'!$B$4:$B$203,A15))</f>
      </c>
      <c r="M15" s="13">
        <f>IF(A15="","",SUMIFS('Turnos'!$R$4:$R$203,'Turnos'!$B$4:$B$203,A15))</f>
      </c>
      <c r="N15" s="13">
        <f>IF(A15="","",SUMIFS('Turnos'!$S$4:$S$203,'Turnos'!$B$4:$B$203,A15))</f>
      </c>
    </row>
    <row r="16" spans="1:14" x14ac:dyDescent="0.25">
      <c r="A16" s="15"/>
      <c r="B16" s="18">
        <f>IF(A16="","",IFERROR(INDEX('Turnos'!$A$4:$A$203,MATCH(A16,'Turnos'!$B$4:$B$203,0)),"No está en Turnos"))</f>
      </c>
      <c r="C16" s="11">
        <f>IF(A16="","",ROUND(SUMIFS('Turnos'!$D$4:$D$203,'Turnos'!$B$4:$B$203,A16),0))</f>
      </c>
      <c r="D16" s="18">
        <f>IF(A16="","",COUNTIF('Turnos'!$B$4:$B$203,A16))</f>
      </c>
      <c r="E16" s="13">
        <f>IF(A16="","",SUMIFS('Turnos'!$I$4:$I$203,'Turnos'!$B$4:$B$203,A16))</f>
      </c>
      <c r="F16" s="13">
        <f>IF(A16="","",SUMIFS('Turnos'!$K$4:$K$203,'Turnos'!$B$4:$B$203,A16))</f>
      </c>
      <c r="G16" s="13">
        <f>IF(A16="","",SUMIFS('Turnos'!$L$4:$L$203,'Turnos'!$B$4:$B$203,A16))</f>
      </c>
      <c r="H16" s="13">
        <f>IF(A16="","",SUMIFS('Turnos'!$M$4:$M$203,'Turnos'!$B$4:$B$203,A16))</f>
      </c>
      <c r="I16" s="13">
        <f>IF(A16="","",SUMIFS('Turnos'!$N$4:$N$203,'Turnos'!$B$4:$B$203,A16))</f>
      </c>
      <c r="J16" s="13">
        <f>IF(A16="","",SUMIFS('Turnos'!$O$4:$O$203,'Turnos'!$B$4:$B$203,A16))</f>
      </c>
      <c r="K16" s="13">
        <f>IF(A16="","",SUMIFS('Turnos'!$P$4:$P$203,'Turnos'!$B$4:$B$203,A16))</f>
      </c>
      <c r="L16" s="13">
        <f>IF(A16="","",SUMIFS('Turnos'!$Q$4:$Q$203,'Turnos'!$B$4:$B$203,A16))</f>
      </c>
      <c r="M16" s="13">
        <f>IF(A16="","",SUMIFS('Turnos'!$R$4:$R$203,'Turnos'!$B$4:$B$203,A16))</f>
      </c>
      <c r="N16" s="13">
        <f>IF(A16="","",SUMIFS('Turnos'!$S$4:$S$203,'Turnos'!$B$4:$B$203,A16))</f>
      </c>
    </row>
    <row r="17" spans="1:14" x14ac:dyDescent="0.25">
      <c r="A17" s="15"/>
      <c r="B17" s="18">
        <f>IF(A17="","",IFERROR(INDEX('Turnos'!$A$4:$A$203,MATCH(A17,'Turnos'!$B$4:$B$203,0)),"No está en Turnos"))</f>
      </c>
      <c r="C17" s="11">
        <f>IF(A17="","",ROUND(SUMIFS('Turnos'!$D$4:$D$203,'Turnos'!$B$4:$B$203,A17),0))</f>
      </c>
      <c r="D17" s="18">
        <f>IF(A17="","",COUNTIF('Turnos'!$B$4:$B$203,A17))</f>
      </c>
      <c r="E17" s="13">
        <f>IF(A17="","",SUMIFS('Turnos'!$I$4:$I$203,'Turnos'!$B$4:$B$203,A17))</f>
      </c>
      <c r="F17" s="13">
        <f>IF(A17="","",SUMIFS('Turnos'!$K$4:$K$203,'Turnos'!$B$4:$B$203,A17))</f>
      </c>
      <c r="G17" s="13">
        <f>IF(A17="","",SUMIFS('Turnos'!$L$4:$L$203,'Turnos'!$B$4:$B$203,A17))</f>
      </c>
      <c r="H17" s="13">
        <f>IF(A17="","",SUMIFS('Turnos'!$M$4:$M$203,'Turnos'!$B$4:$B$203,A17))</f>
      </c>
      <c r="I17" s="13">
        <f>IF(A17="","",SUMIFS('Turnos'!$N$4:$N$203,'Turnos'!$B$4:$B$203,A17))</f>
      </c>
      <c r="J17" s="13">
        <f>IF(A17="","",SUMIFS('Turnos'!$O$4:$O$203,'Turnos'!$B$4:$B$203,A17))</f>
      </c>
      <c r="K17" s="13">
        <f>IF(A17="","",SUMIFS('Turnos'!$P$4:$P$203,'Turnos'!$B$4:$B$203,A17))</f>
      </c>
      <c r="L17" s="13">
        <f>IF(A17="","",SUMIFS('Turnos'!$Q$4:$Q$203,'Turnos'!$B$4:$B$203,A17))</f>
      </c>
      <c r="M17" s="13">
        <f>IF(A17="","",SUMIFS('Turnos'!$R$4:$R$203,'Turnos'!$B$4:$B$203,A17))</f>
      </c>
      <c r="N17" s="13">
        <f>IF(A17="","",SUMIFS('Turnos'!$S$4:$S$203,'Turnos'!$B$4:$B$203,A17))</f>
      </c>
    </row>
    <row r="18" spans="1:14" x14ac:dyDescent="0.25">
      <c r="A18" s="15"/>
      <c r="B18" s="18">
        <f>IF(A18="","",IFERROR(INDEX('Turnos'!$A$4:$A$203,MATCH(A18,'Turnos'!$B$4:$B$203,0)),"No está en Turnos"))</f>
      </c>
      <c r="C18" s="11">
        <f>IF(A18="","",ROUND(SUMIFS('Turnos'!$D$4:$D$203,'Turnos'!$B$4:$B$203,A18),0))</f>
      </c>
      <c r="D18" s="18">
        <f>IF(A18="","",COUNTIF('Turnos'!$B$4:$B$203,A18))</f>
      </c>
      <c r="E18" s="13">
        <f>IF(A18="","",SUMIFS('Turnos'!$I$4:$I$203,'Turnos'!$B$4:$B$203,A18))</f>
      </c>
      <c r="F18" s="13">
        <f>IF(A18="","",SUMIFS('Turnos'!$K$4:$K$203,'Turnos'!$B$4:$B$203,A18))</f>
      </c>
      <c r="G18" s="13">
        <f>IF(A18="","",SUMIFS('Turnos'!$L$4:$L$203,'Turnos'!$B$4:$B$203,A18))</f>
      </c>
      <c r="H18" s="13">
        <f>IF(A18="","",SUMIFS('Turnos'!$M$4:$M$203,'Turnos'!$B$4:$B$203,A18))</f>
      </c>
      <c r="I18" s="13">
        <f>IF(A18="","",SUMIFS('Turnos'!$N$4:$N$203,'Turnos'!$B$4:$B$203,A18))</f>
      </c>
      <c r="J18" s="13">
        <f>IF(A18="","",SUMIFS('Turnos'!$O$4:$O$203,'Turnos'!$B$4:$B$203,A18))</f>
      </c>
      <c r="K18" s="13">
        <f>IF(A18="","",SUMIFS('Turnos'!$P$4:$P$203,'Turnos'!$B$4:$B$203,A18))</f>
      </c>
      <c r="L18" s="13">
        <f>IF(A18="","",SUMIFS('Turnos'!$Q$4:$Q$203,'Turnos'!$B$4:$B$203,A18))</f>
      </c>
      <c r="M18" s="13">
        <f>IF(A18="","",SUMIFS('Turnos'!$R$4:$R$203,'Turnos'!$B$4:$B$203,A18))</f>
      </c>
      <c r="N18" s="13">
        <f>IF(A18="","",SUMIFS('Turnos'!$S$4:$S$203,'Turnos'!$B$4:$B$203,A18))</f>
      </c>
    </row>
    <row r="19" spans="1:14" x14ac:dyDescent="0.25">
      <c r="A19" s="15"/>
      <c r="B19" s="18">
        <f>IF(A19="","",IFERROR(INDEX('Turnos'!$A$4:$A$203,MATCH(A19,'Turnos'!$B$4:$B$203,0)),"No está en Turnos"))</f>
      </c>
      <c r="C19" s="11">
        <f>IF(A19="","",ROUND(SUMIFS('Turnos'!$D$4:$D$203,'Turnos'!$B$4:$B$203,A19),0))</f>
      </c>
      <c r="D19" s="18">
        <f>IF(A19="","",COUNTIF('Turnos'!$B$4:$B$203,A19))</f>
      </c>
      <c r="E19" s="13">
        <f>IF(A19="","",SUMIFS('Turnos'!$I$4:$I$203,'Turnos'!$B$4:$B$203,A19))</f>
      </c>
      <c r="F19" s="13">
        <f>IF(A19="","",SUMIFS('Turnos'!$K$4:$K$203,'Turnos'!$B$4:$B$203,A19))</f>
      </c>
      <c r="G19" s="13">
        <f>IF(A19="","",SUMIFS('Turnos'!$L$4:$L$203,'Turnos'!$B$4:$B$203,A19))</f>
      </c>
      <c r="H19" s="13">
        <f>IF(A19="","",SUMIFS('Turnos'!$M$4:$M$203,'Turnos'!$B$4:$B$203,A19))</f>
      </c>
      <c r="I19" s="13">
        <f>IF(A19="","",SUMIFS('Turnos'!$N$4:$N$203,'Turnos'!$B$4:$B$203,A19))</f>
      </c>
      <c r="J19" s="13">
        <f>IF(A19="","",SUMIFS('Turnos'!$O$4:$O$203,'Turnos'!$B$4:$B$203,A19))</f>
      </c>
      <c r="K19" s="13">
        <f>IF(A19="","",SUMIFS('Turnos'!$P$4:$P$203,'Turnos'!$B$4:$B$203,A19))</f>
      </c>
      <c r="L19" s="13">
        <f>IF(A19="","",SUMIFS('Turnos'!$Q$4:$Q$203,'Turnos'!$B$4:$B$203,A19))</f>
      </c>
      <c r="M19" s="13">
        <f>IF(A19="","",SUMIFS('Turnos'!$R$4:$R$203,'Turnos'!$B$4:$B$203,A19))</f>
      </c>
      <c r="N19" s="13">
        <f>IF(A19="","",SUMIFS('Turnos'!$S$4:$S$203,'Turnos'!$B$4:$B$203,A19))</f>
      </c>
    </row>
    <row r="20" spans="1:14" x14ac:dyDescent="0.25">
      <c r="A20" s="15"/>
      <c r="B20" s="18">
        <f>IF(A20="","",IFERROR(INDEX('Turnos'!$A$4:$A$203,MATCH(A20,'Turnos'!$B$4:$B$203,0)),"No está en Turnos"))</f>
      </c>
      <c r="C20" s="11">
        <f>IF(A20="","",ROUND(SUMIFS('Turnos'!$D$4:$D$203,'Turnos'!$B$4:$B$203,A20),0))</f>
      </c>
      <c r="D20" s="18">
        <f>IF(A20="","",COUNTIF('Turnos'!$B$4:$B$203,A20))</f>
      </c>
      <c r="E20" s="13">
        <f>IF(A20="","",SUMIFS('Turnos'!$I$4:$I$203,'Turnos'!$B$4:$B$203,A20))</f>
      </c>
      <c r="F20" s="13">
        <f>IF(A20="","",SUMIFS('Turnos'!$K$4:$K$203,'Turnos'!$B$4:$B$203,A20))</f>
      </c>
      <c r="G20" s="13">
        <f>IF(A20="","",SUMIFS('Turnos'!$L$4:$L$203,'Turnos'!$B$4:$B$203,A20))</f>
      </c>
      <c r="H20" s="13">
        <f>IF(A20="","",SUMIFS('Turnos'!$M$4:$M$203,'Turnos'!$B$4:$B$203,A20))</f>
      </c>
      <c r="I20" s="13">
        <f>IF(A20="","",SUMIFS('Turnos'!$N$4:$N$203,'Turnos'!$B$4:$B$203,A20))</f>
      </c>
      <c r="J20" s="13">
        <f>IF(A20="","",SUMIFS('Turnos'!$O$4:$O$203,'Turnos'!$B$4:$B$203,A20))</f>
      </c>
      <c r="K20" s="13">
        <f>IF(A20="","",SUMIFS('Turnos'!$P$4:$P$203,'Turnos'!$B$4:$B$203,A20))</f>
      </c>
      <c r="L20" s="13">
        <f>IF(A20="","",SUMIFS('Turnos'!$Q$4:$Q$203,'Turnos'!$B$4:$B$203,A20))</f>
      </c>
      <c r="M20" s="13">
        <f>IF(A20="","",SUMIFS('Turnos'!$R$4:$R$203,'Turnos'!$B$4:$B$203,A20))</f>
      </c>
      <c r="N20" s="13">
        <f>IF(A20="","",SUMIFS('Turnos'!$S$4:$S$203,'Turnos'!$B$4:$B$203,A20))</f>
      </c>
    </row>
    <row r="21" spans="1:14" x14ac:dyDescent="0.25">
      <c r="A21" s="15"/>
      <c r="B21" s="18">
        <f>IF(A21="","",IFERROR(INDEX('Turnos'!$A$4:$A$203,MATCH(A21,'Turnos'!$B$4:$B$203,0)),"No está en Turnos"))</f>
      </c>
      <c r="C21" s="11">
        <f>IF(A21="","",ROUND(SUMIFS('Turnos'!$D$4:$D$203,'Turnos'!$B$4:$B$203,A21),0))</f>
      </c>
      <c r="D21" s="18">
        <f>IF(A21="","",COUNTIF('Turnos'!$B$4:$B$203,A21))</f>
      </c>
      <c r="E21" s="13">
        <f>IF(A21="","",SUMIFS('Turnos'!$I$4:$I$203,'Turnos'!$B$4:$B$203,A21))</f>
      </c>
      <c r="F21" s="13">
        <f>IF(A21="","",SUMIFS('Turnos'!$K$4:$K$203,'Turnos'!$B$4:$B$203,A21))</f>
      </c>
      <c r="G21" s="13">
        <f>IF(A21="","",SUMIFS('Turnos'!$L$4:$L$203,'Turnos'!$B$4:$B$203,A21))</f>
      </c>
      <c r="H21" s="13">
        <f>IF(A21="","",SUMIFS('Turnos'!$M$4:$M$203,'Turnos'!$B$4:$B$203,A21))</f>
      </c>
      <c r="I21" s="13">
        <f>IF(A21="","",SUMIFS('Turnos'!$N$4:$N$203,'Turnos'!$B$4:$B$203,A21))</f>
      </c>
      <c r="J21" s="13">
        <f>IF(A21="","",SUMIFS('Turnos'!$O$4:$O$203,'Turnos'!$B$4:$B$203,A21))</f>
      </c>
      <c r="K21" s="13">
        <f>IF(A21="","",SUMIFS('Turnos'!$P$4:$P$203,'Turnos'!$B$4:$B$203,A21))</f>
      </c>
      <c r="L21" s="13">
        <f>IF(A21="","",SUMIFS('Turnos'!$Q$4:$Q$203,'Turnos'!$B$4:$B$203,A21))</f>
      </c>
      <c r="M21" s="13">
        <f>IF(A21="","",SUMIFS('Turnos'!$R$4:$R$203,'Turnos'!$B$4:$B$203,A21))</f>
      </c>
      <c r="N21" s="13">
        <f>IF(A21="","",SUMIFS('Turnos'!$S$4:$S$203,'Turnos'!$B$4:$B$203,A21))</f>
      </c>
    </row>
    <row r="22" spans="1:14" x14ac:dyDescent="0.25">
      <c r="A22" s="15"/>
      <c r="B22" s="18">
        <f>IF(A22="","",IFERROR(INDEX('Turnos'!$A$4:$A$203,MATCH(A22,'Turnos'!$B$4:$B$203,0)),"No está en Turnos"))</f>
      </c>
      <c r="C22" s="11">
        <f>IF(A22="","",ROUND(SUMIFS('Turnos'!$D$4:$D$203,'Turnos'!$B$4:$B$203,A22),0))</f>
      </c>
      <c r="D22" s="18">
        <f>IF(A22="","",COUNTIF('Turnos'!$B$4:$B$203,A22))</f>
      </c>
      <c r="E22" s="13">
        <f>IF(A22="","",SUMIFS('Turnos'!$I$4:$I$203,'Turnos'!$B$4:$B$203,A22))</f>
      </c>
      <c r="F22" s="13">
        <f>IF(A22="","",SUMIFS('Turnos'!$K$4:$K$203,'Turnos'!$B$4:$B$203,A22))</f>
      </c>
      <c r="G22" s="13">
        <f>IF(A22="","",SUMIFS('Turnos'!$L$4:$L$203,'Turnos'!$B$4:$B$203,A22))</f>
      </c>
      <c r="H22" s="13">
        <f>IF(A22="","",SUMIFS('Turnos'!$M$4:$M$203,'Turnos'!$B$4:$B$203,A22))</f>
      </c>
      <c r="I22" s="13">
        <f>IF(A22="","",SUMIFS('Turnos'!$N$4:$N$203,'Turnos'!$B$4:$B$203,A22))</f>
      </c>
      <c r="J22" s="13">
        <f>IF(A22="","",SUMIFS('Turnos'!$O$4:$O$203,'Turnos'!$B$4:$B$203,A22))</f>
      </c>
      <c r="K22" s="13">
        <f>IF(A22="","",SUMIFS('Turnos'!$P$4:$P$203,'Turnos'!$B$4:$B$203,A22))</f>
      </c>
      <c r="L22" s="13">
        <f>IF(A22="","",SUMIFS('Turnos'!$Q$4:$Q$203,'Turnos'!$B$4:$B$203,A22))</f>
      </c>
      <c r="M22" s="13">
        <f>IF(A22="","",SUMIFS('Turnos'!$R$4:$R$203,'Turnos'!$B$4:$B$203,A22))</f>
      </c>
      <c r="N22" s="13">
        <f>IF(A22="","",SUMIFS('Turnos'!$S$4:$S$203,'Turnos'!$B$4:$B$203,A22))</f>
      </c>
    </row>
    <row r="23" spans="1:14" x14ac:dyDescent="0.25">
      <c r="A23" s="15"/>
      <c r="B23" s="18">
        <f>IF(A23="","",IFERROR(INDEX('Turnos'!$A$4:$A$203,MATCH(A23,'Turnos'!$B$4:$B$203,0)),"No está en Turnos"))</f>
      </c>
      <c r="C23" s="11">
        <f>IF(A23="","",ROUND(SUMIFS('Turnos'!$D$4:$D$203,'Turnos'!$B$4:$B$203,A23),0))</f>
      </c>
      <c r="D23" s="18">
        <f>IF(A23="","",COUNTIF('Turnos'!$B$4:$B$203,A23))</f>
      </c>
      <c r="E23" s="13">
        <f>IF(A23="","",SUMIFS('Turnos'!$I$4:$I$203,'Turnos'!$B$4:$B$203,A23))</f>
      </c>
      <c r="F23" s="13">
        <f>IF(A23="","",SUMIFS('Turnos'!$K$4:$K$203,'Turnos'!$B$4:$B$203,A23))</f>
      </c>
      <c r="G23" s="13">
        <f>IF(A23="","",SUMIFS('Turnos'!$L$4:$L$203,'Turnos'!$B$4:$B$203,A23))</f>
      </c>
      <c r="H23" s="13">
        <f>IF(A23="","",SUMIFS('Turnos'!$M$4:$M$203,'Turnos'!$B$4:$B$203,A23))</f>
      </c>
      <c r="I23" s="13">
        <f>IF(A23="","",SUMIFS('Turnos'!$N$4:$N$203,'Turnos'!$B$4:$B$203,A23))</f>
      </c>
      <c r="J23" s="13">
        <f>IF(A23="","",SUMIFS('Turnos'!$O$4:$O$203,'Turnos'!$B$4:$B$203,A23))</f>
      </c>
      <c r="K23" s="13">
        <f>IF(A23="","",SUMIFS('Turnos'!$P$4:$P$203,'Turnos'!$B$4:$B$203,A23))</f>
      </c>
      <c r="L23" s="13">
        <f>IF(A23="","",SUMIFS('Turnos'!$Q$4:$Q$203,'Turnos'!$B$4:$B$203,A23))</f>
      </c>
      <c r="M23" s="13">
        <f>IF(A23="","",SUMIFS('Turnos'!$R$4:$R$203,'Turnos'!$B$4:$B$203,A23))</f>
      </c>
      <c r="N23" s="13">
        <f>IF(A23="","",SUMIFS('Turnos'!$S$4:$S$203,'Turnos'!$B$4:$B$203,A23))</f>
      </c>
    </row>
    <row r="24" spans="1:14" x14ac:dyDescent="0.25">
      <c r="A24" s="15"/>
      <c r="B24" s="18">
        <f>IF(A24="","",IFERROR(INDEX('Turnos'!$A$4:$A$203,MATCH(A24,'Turnos'!$B$4:$B$203,0)),"No está en Turnos"))</f>
      </c>
      <c r="C24" s="11">
        <f>IF(A24="","",ROUND(SUMIFS('Turnos'!$D$4:$D$203,'Turnos'!$B$4:$B$203,A24),0))</f>
      </c>
      <c r="D24" s="18">
        <f>IF(A24="","",COUNTIF('Turnos'!$B$4:$B$203,A24))</f>
      </c>
      <c r="E24" s="13">
        <f>IF(A24="","",SUMIFS('Turnos'!$I$4:$I$203,'Turnos'!$B$4:$B$203,A24))</f>
      </c>
      <c r="F24" s="13">
        <f>IF(A24="","",SUMIFS('Turnos'!$K$4:$K$203,'Turnos'!$B$4:$B$203,A24))</f>
      </c>
      <c r="G24" s="13">
        <f>IF(A24="","",SUMIFS('Turnos'!$L$4:$L$203,'Turnos'!$B$4:$B$203,A24))</f>
      </c>
      <c r="H24" s="13">
        <f>IF(A24="","",SUMIFS('Turnos'!$M$4:$M$203,'Turnos'!$B$4:$B$203,A24))</f>
      </c>
      <c r="I24" s="13">
        <f>IF(A24="","",SUMIFS('Turnos'!$N$4:$N$203,'Turnos'!$B$4:$B$203,A24))</f>
      </c>
      <c r="J24" s="13">
        <f>IF(A24="","",SUMIFS('Turnos'!$O$4:$O$203,'Turnos'!$B$4:$B$203,A24))</f>
      </c>
      <c r="K24" s="13">
        <f>IF(A24="","",SUMIFS('Turnos'!$P$4:$P$203,'Turnos'!$B$4:$B$203,A24))</f>
      </c>
      <c r="L24" s="13">
        <f>IF(A24="","",SUMIFS('Turnos'!$Q$4:$Q$203,'Turnos'!$B$4:$B$203,A24))</f>
      </c>
      <c r="M24" s="13">
        <f>IF(A24="","",SUMIFS('Turnos'!$R$4:$R$203,'Turnos'!$B$4:$B$203,A24))</f>
      </c>
      <c r="N24" s="13">
        <f>IF(A24="","",SUMIFS('Turnos'!$S$4:$S$203,'Turnos'!$B$4:$B$203,A24))</f>
      </c>
    </row>
    <row r="25" spans="1:14" x14ac:dyDescent="0.25">
      <c r="A25" s="15"/>
      <c r="B25" s="18">
        <f>IF(A25="","",IFERROR(INDEX('Turnos'!$A$4:$A$203,MATCH(A25,'Turnos'!$B$4:$B$203,0)),"No está en Turnos"))</f>
      </c>
      <c r="C25" s="11">
        <f>IF(A25="","",ROUND(SUMIFS('Turnos'!$D$4:$D$203,'Turnos'!$B$4:$B$203,A25),0))</f>
      </c>
      <c r="D25" s="18">
        <f>IF(A25="","",COUNTIF('Turnos'!$B$4:$B$203,A25))</f>
      </c>
      <c r="E25" s="13">
        <f>IF(A25="","",SUMIFS('Turnos'!$I$4:$I$203,'Turnos'!$B$4:$B$203,A25))</f>
      </c>
      <c r="F25" s="13">
        <f>IF(A25="","",SUMIFS('Turnos'!$K$4:$K$203,'Turnos'!$B$4:$B$203,A25))</f>
      </c>
      <c r="G25" s="13">
        <f>IF(A25="","",SUMIFS('Turnos'!$L$4:$L$203,'Turnos'!$B$4:$B$203,A25))</f>
      </c>
      <c r="H25" s="13">
        <f>IF(A25="","",SUMIFS('Turnos'!$M$4:$M$203,'Turnos'!$B$4:$B$203,A25))</f>
      </c>
      <c r="I25" s="13">
        <f>IF(A25="","",SUMIFS('Turnos'!$N$4:$N$203,'Turnos'!$B$4:$B$203,A25))</f>
      </c>
      <c r="J25" s="13">
        <f>IF(A25="","",SUMIFS('Turnos'!$O$4:$O$203,'Turnos'!$B$4:$B$203,A25))</f>
      </c>
      <c r="K25" s="13">
        <f>IF(A25="","",SUMIFS('Turnos'!$P$4:$P$203,'Turnos'!$B$4:$B$203,A25))</f>
      </c>
      <c r="L25" s="13">
        <f>IF(A25="","",SUMIFS('Turnos'!$Q$4:$Q$203,'Turnos'!$B$4:$B$203,A25))</f>
      </c>
      <c r="M25" s="13">
        <f>IF(A25="","",SUMIFS('Turnos'!$R$4:$R$203,'Turnos'!$B$4:$B$203,A25))</f>
      </c>
      <c r="N25" s="13">
        <f>IF(A25="","",SUMIFS('Turnos'!$S$4:$S$203,'Turnos'!$B$4:$B$203,A25))</f>
      </c>
    </row>
    <row r="26" spans="1:14" x14ac:dyDescent="0.25">
      <c r="A26" s="15"/>
      <c r="B26" s="18">
        <f>IF(A26="","",IFERROR(INDEX('Turnos'!$A$4:$A$203,MATCH(A26,'Turnos'!$B$4:$B$203,0)),"No está en Turnos"))</f>
      </c>
      <c r="C26" s="11">
        <f>IF(A26="","",ROUND(SUMIFS('Turnos'!$D$4:$D$203,'Turnos'!$B$4:$B$203,A26),0))</f>
      </c>
      <c r="D26" s="18">
        <f>IF(A26="","",COUNTIF('Turnos'!$B$4:$B$203,A26))</f>
      </c>
      <c r="E26" s="13">
        <f>IF(A26="","",SUMIFS('Turnos'!$I$4:$I$203,'Turnos'!$B$4:$B$203,A26))</f>
      </c>
      <c r="F26" s="13">
        <f>IF(A26="","",SUMIFS('Turnos'!$K$4:$K$203,'Turnos'!$B$4:$B$203,A26))</f>
      </c>
      <c r="G26" s="13">
        <f>IF(A26="","",SUMIFS('Turnos'!$L$4:$L$203,'Turnos'!$B$4:$B$203,A26))</f>
      </c>
      <c r="H26" s="13">
        <f>IF(A26="","",SUMIFS('Turnos'!$M$4:$M$203,'Turnos'!$B$4:$B$203,A26))</f>
      </c>
      <c r="I26" s="13">
        <f>IF(A26="","",SUMIFS('Turnos'!$N$4:$N$203,'Turnos'!$B$4:$B$203,A26))</f>
      </c>
      <c r="J26" s="13">
        <f>IF(A26="","",SUMIFS('Turnos'!$O$4:$O$203,'Turnos'!$B$4:$B$203,A26))</f>
      </c>
      <c r="K26" s="13">
        <f>IF(A26="","",SUMIFS('Turnos'!$P$4:$P$203,'Turnos'!$B$4:$B$203,A26))</f>
      </c>
      <c r="L26" s="13">
        <f>IF(A26="","",SUMIFS('Turnos'!$Q$4:$Q$203,'Turnos'!$B$4:$B$203,A26))</f>
      </c>
      <c r="M26" s="13">
        <f>IF(A26="","",SUMIFS('Turnos'!$R$4:$R$203,'Turnos'!$B$4:$B$203,A26))</f>
      </c>
      <c r="N26" s="13">
        <f>IF(A26="","",SUMIFS('Turnos'!$S$4:$S$203,'Turnos'!$B$4:$B$203,A26))</f>
      </c>
    </row>
    <row r="27" spans="1:14" x14ac:dyDescent="0.25">
      <c r="A27" s="15"/>
      <c r="B27" s="18">
        <f>IF(A27="","",IFERROR(INDEX('Turnos'!$A$4:$A$203,MATCH(A27,'Turnos'!$B$4:$B$203,0)),"No está en Turnos"))</f>
      </c>
      <c r="C27" s="11">
        <f>IF(A27="","",ROUND(SUMIFS('Turnos'!$D$4:$D$203,'Turnos'!$B$4:$B$203,A27),0))</f>
      </c>
      <c r="D27" s="18">
        <f>IF(A27="","",COUNTIF('Turnos'!$B$4:$B$203,A27))</f>
      </c>
      <c r="E27" s="13">
        <f>IF(A27="","",SUMIFS('Turnos'!$I$4:$I$203,'Turnos'!$B$4:$B$203,A27))</f>
      </c>
      <c r="F27" s="13">
        <f>IF(A27="","",SUMIFS('Turnos'!$K$4:$K$203,'Turnos'!$B$4:$B$203,A27))</f>
      </c>
      <c r="G27" s="13">
        <f>IF(A27="","",SUMIFS('Turnos'!$L$4:$L$203,'Turnos'!$B$4:$B$203,A27))</f>
      </c>
      <c r="H27" s="13">
        <f>IF(A27="","",SUMIFS('Turnos'!$M$4:$M$203,'Turnos'!$B$4:$B$203,A27))</f>
      </c>
      <c r="I27" s="13">
        <f>IF(A27="","",SUMIFS('Turnos'!$N$4:$N$203,'Turnos'!$B$4:$B$203,A27))</f>
      </c>
      <c r="J27" s="13">
        <f>IF(A27="","",SUMIFS('Turnos'!$O$4:$O$203,'Turnos'!$B$4:$B$203,A27))</f>
      </c>
      <c r="K27" s="13">
        <f>IF(A27="","",SUMIFS('Turnos'!$P$4:$P$203,'Turnos'!$B$4:$B$203,A27))</f>
      </c>
      <c r="L27" s="13">
        <f>IF(A27="","",SUMIFS('Turnos'!$Q$4:$Q$203,'Turnos'!$B$4:$B$203,A27))</f>
      </c>
      <c r="M27" s="13">
        <f>IF(A27="","",SUMIFS('Turnos'!$R$4:$R$203,'Turnos'!$B$4:$B$203,A27))</f>
      </c>
      <c r="N27" s="13">
        <f>IF(A27="","",SUMIFS('Turnos'!$S$4:$S$203,'Turnos'!$B$4:$B$203,A27))</f>
      </c>
    </row>
    <row r="28" spans="1:14" x14ac:dyDescent="0.25">
      <c r="A28" s="15"/>
      <c r="B28" s="18">
        <f>IF(A28="","",IFERROR(INDEX('Turnos'!$A$4:$A$203,MATCH(A28,'Turnos'!$B$4:$B$203,0)),"No está en Turnos"))</f>
      </c>
      <c r="C28" s="11">
        <f>IF(A28="","",ROUND(SUMIFS('Turnos'!$D$4:$D$203,'Turnos'!$B$4:$B$203,A28),0))</f>
      </c>
      <c r="D28" s="18">
        <f>IF(A28="","",COUNTIF('Turnos'!$B$4:$B$203,A28))</f>
      </c>
      <c r="E28" s="13">
        <f>IF(A28="","",SUMIFS('Turnos'!$I$4:$I$203,'Turnos'!$B$4:$B$203,A28))</f>
      </c>
      <c r="F28" s="13">
        <f>IF(A28="","",SUMIFS('Turnos'!$K$4:$K$203,'Turnos'!$B$4:$B$203,A28))</f>
      </c>
      <c r="G28" s="13">
        <f>IF(A28="","",SUMIFS('Turnos'!$L$4:$L$203,'Turnos'!$B$4:$B$203,A28))</f>
      </c>
      <c r="H28" s="13">
        <f>IF(A28="","",SUMIFS('Turnos'!$M$4:$M$203,'Turnos'!$B$4:$B$203,A28))</f>
      </c>
      <c r="I28" s="13">
        <f>IF(A28="","",SUMIFS('Turnos'!$N$4:$N$203,'Turnos'!$B$4:$B$203,A28))</f>
      </c>
      <c r="J28" s="13">
        <f>IF(A28="","",SUMIFS('Turnos'!$O$4:$O$203,'Turnos'!$B$4:$B$203,A28))</f>
      </c>
      <c r="K28" s="13">
        <f>IF(A28="","",SUMIFS('Turnos'!$P$4:$P$203,'Turnos'!$B$4:$B$203,A28))</f>
      </c>
      <c r="L28" s="13">
        <f>IF(A28="","",SUMIFS('Turnos'!$Q$4:$Q$203,'Turnos'!$B$4:$B$203,A28))</f>
      </c>
      <c r="M28" s="13">
        <f>IF(A28="","",SUMIFS('Turnos'!$R$4:$R$203,'Turnos'!$B$4:$B$203,A28))</f>
      </c>
      <c r="N28" s="13">
        <f>IF(A28="","",SUMIFS('Turnos'!$S$4:$S$203,'Turnos'!$B$4:$B$203,A28))</f>
      </c>
    </row>
    <row r="29" spans="1:14" x14ac:dyDescent="0.25">
      <c r="A29" s="15"/>
      <c r="B29" s="18">
        <f>IF(A29="","",IFERROR(INDEX('Turnos'!$A$4:$A$203,MATCH(A29,'Turnos'!$B$4:$B$203,0)),"No está en Turnos"))</f>
      </c>
      <c r="C29" s="11">
        <f>IF(A29="","",ROUND(SUMIFS('Turnos'!$D$4:$D$203,'Turnos'!$B$4:$B$203,A29),0))</f>
      </c>
      <c r="D29" s="18">
        <f>IF(A29="","",COUNTIF('Turnos'!$B$4:$B$203,A29))</f>
      </c>
      <c r="E29" s="13">
        <f>IF(A29="","",SUMIFS('Turnos'!$I$4:$I$203,'Turnos'!$B$4:$B$203,A29))</f>
      </c>
      <c r="F29" s="13">
        <f>IF(A29="","",SUMIFS('Turnos'!$K$4:$K$203,'Turnos'!$B$4:$B$203,A29))</f>
      </c>
      <c r="G29" s="13">
        <f>IF(A29="","",SUMIFS('Turnos'!$L$4:$L$203,'Turnos'!$B$4:$B$203,A29))</f>
      </c>
      <c r="H29" s="13">
        <f>IF(A29="","",SUMIFS('Turnos'!$M$4:$M$203,'Turnos'!$B$4:$B$203,A29))</f>
      </c>
      <c r="I29" s="13">
        <f>IF(A29="","",SUMIFS('Turnos'!$N$4:$N$203,'Turnos'!$B$4:$B$203,A29))</f>
      </c>
      <c r="J29" s="13">
        <f>IF(A29="","",SUMIFS('Turnos'!$O$4:$O$203,'Turnos'!$B$4:$B$203,A29))</f>
      </c>
      <c r="K29" s="13">
        <f>IF(A29="","",SUMIFS('Turnos'!$P$4:$P$203,'Turnos'!$B$4:$B$203,A29))</f>
      </c>
      <c r="L29" s="13">
        <f>IF(A29="","",SUMIFS('Turnos'!$Q$4:$Q$203,'Turnos'!$B$4:$B$203,A29))</f>
      </c>
      <c r="M29" s="13">
        <f>IF(A29="","",SUMIFS('Turnos'!$R$4:$R$203,'Turnos'!$B$4:$B$203,A29))</f>
      </c>
      <c r="N29" s="13">
        <f>IF(A29="","",SUMIFS('Turnos'!$S$4:$S$203,'Turnos'!$B$4:$B$203,A29))</f>
      </c>
    </row>
    <row r="30" spans="1:14" x14ac:dyDescent="0.25">
      <c r="A30" s="15"/>
      <c r="B30" s="18">
        <f>IF(A30="","",IFERROR(INDEX('Turnos'!$A$4:$A$203,MATCH(A30,'Turnos'!$B$4:$B$203,0)),"No está en Turnos"))</f>
      </c>
      <c r="C30" s="11">
        <f>IF(A30="","",ROUND(SUMIFS('Turnos'!$D$4:$D$203,'Turnos'!$B$4:$B$203,A30),0))</f>
      </c>
      <c r="D30" s="18">
        <f>IF(A30="","",COUNTIF('Turnos'!$B$4:$B$203,A30))</f>
      </c>
      <c r="E30" s="13">
        <f>IF(A30="","",SUMIFS('Turnos'!$I$4:$I$203,'Turnos'!$B$4:$B$203,A30))</f>
      </c>
      <c r="F30" s="13">
        <f>IF(A30="","",SUMIFS('Turnos'!$K$4:$K$203,'Turnos'!$B$4:$B$203,A30))</f>
      </c>
      <c r="G30" s="13">
        <f>IF(A30="","",SUMIFS('Turnos'!$L$4:$L$203,'Turnos'!$B$4:$B$203,A30))</f>
      </c>
      <c r="H30" s="13">
        <f>IF(A30="","",SUMIFS('Turnos'!$M$4:$M$203,'Turnos'!$B$4:$B$203,A30))</f>
      </c>
      <c r="I30" s="13">
        <f>IF(A30="","",SUMIFS('Turnos'!$N$4:$N$203,'Turnos'!$B$4:$B$203,A30))</f>
      </c>
      <c r="J30" s="13">
        <f>IF(A30="","",SUMIFS('Turnos'!$O$4:$O$203,'Turnos'!$B$4:$B$203,A30))</f>
      </c>
      <c r="K30" s="13">
        <f>IF(A30="","",SUMIFS('Turnos'!$P$4:$P$203,'Turnos'!$B$4:$B$203,A30))</f>
      </c>
      <c r="L30" s="13">
        <f>IF(A30="","",SUMIFS('Turnos'!$Q$4:$Q$203,'Turnos'!$B$4:$B$203,A30))</f>
      </c>
      <c r="M30" s="13">
        <f>IF(A30="","",SUMIFS('Turnos'!$R$4:$R$203,'Turnos'!$B$4:$B$203,A30))</f>
      </c>
      <c r="N30" s="13">
        <f>IF(A30="","",SUMIFS('Turnos'!$S$4:$S$203,'Turnos'!$B$4:$B$203,A30))</f>
      </c>
    </row>
    <row r="31" spans="1:14" x14ac:dyDescent="0.25">
      <c r="A31" s="15"/>
      <c r="B31" s="18">
        <f>IF(A31="","",IFERROR(INDEX('Turnos'!$A$4:$A$203,MATCH(A31,'Turnos'!$B$4:$B$203,0)),"No está en Turnos"))</f>
      </c>
      <c r="C31" s="11">
        <f>IF(A31="","",ROUND(SUMIFS('Turnos'!$D$4:$D$203,'Turnos'!$B$4:$B$203,A31),0))</f>
      </c>
      <c r="D31" s="18">
        <f>IF(A31="","",COUNTIF('Turnos'!$B$4:$B$203,A31))</f>
      </c>
      <c r="E31" s="13">
        <f>IF(A31="","",SUMIFS('Turnos'!$I$4:$I$203,'Turnos'!$B$4:$B$203,A31))</f>
      </c>
      <c r="F31" s="13">
        <f>IF(A31="","",SUMIFS('Turnos'!$K$4:$K$203,'Turnos'!$B$4:$B$203,A31))</f>
      </c>
      <c r="G31" s="13">
        <f>IF(A31="","",SUMIFS('Turnos'!$L$4:$L$203,'Turnos'!$B$4:$B$203,A31))</f>
      </c>
      <c r="H31" s="13">
        <f>IF(A31="","",SUMIFS('Turnos'!$M$4:$M$203,'Turnos'!$B$4:$B$203,A31))</f>
      </c>
      <c r="I31" s="13">
        <f>IF(A31="","",SUMIFS('Turnos'!$N$4:$N$203,'Turnos'!$B$4:$B$203,A31))</f>
      </c>
      <c r="J31" s="13">
        <f>IF(A31="","",SUMIFS('Turnos'!$O$4:$O$203,'Turnos'!$B$4:$B$203,A31))</f>
      </c>
      <c r="K31" s="13">
        <f>IF(A31="","",SUMIFS('Turnos'!$P$4:$P$203,'Turnos'!$B$4:$B$203,A31))</f>
      </c>
      <c r="L31" s="13">
        <f>IF(A31="","",SUMIFS('Turnos'!$Q$4:$Q$203,'Turnos'!$B$4:$B$203,A31))</f>
      </c>
      <c r="M31" s="13">
        <f>IF(A31="","",SUMIFS('Turnos'!$R$4:$R$203,'Turnos'!$B$4:$B$203,A31))</f>
      </c>
      <c r="N31" s="13">
        <f>IF(A31="","",SUMIFS('Turnos'!$S$4:$S$203,'Turnos'!$B$4:$B$203,A31))</f>
      </c>
    </row>
    <row r="32" spans="1:14" x14ac:dyDescent="0.25">
      <c r="A32" s="15"/>
      <c r="B32" s="18">
        <f>IF(A32="","",IFERROR(INDEX('Turnos'!$A$4:$A$203,MATCH(A32,'Turnos'!$B$4:$B$203,0)),"No está en Turnos"))</f>
      </c>
      <c r="C32" s="11">
        <f>IF(A32="","",ROUND(SUMIFS('Turnos'!$D$4:$D$203,'Turnos'!$B$4:$B$203,A32),0))</f>
      </c>
      <c r="D32" s="18">
        <f>IF(A32="","",COUNTIF('Turnos'!$B$4:$B$203,A32))</f>
      </c>
      <c r="E32" s="13">
        <f>IF(A32="","",SUMIFS('Turnos'!$I$4:$I$203,'Turnos'!$B$4:$B$203,A32))</f>
      </c>
      <c r="F32" s="13">
        <f>IF(A32="","",SUMIFS('Turnos'!$K$4:$K$203,'Turnos'!$B$4:$B$203,A32))</f>
      </c>
      <c r="G32" s="13">
        <f>IF(A32="","",SUMIFS('Turnos'!$L$4:$L$203,'Turnos'!$B$4:$B$203,A32))</f>
      </c>
      <c r="H32" s="13">
        <f>IF(A32="","",SUMIFS('Turnos'!$M$4:$M$203,'Turnos'!$B$4:$B$203,A32))</f>
      </c>
      <c r="I32" s="13">
        <f>IF(A32="","",SUMIFS('Turnos'!$N$4:$N$203,'Turnos'!$B$4:$B$203,A32))</f>
      </c>
      <c r="J32" s="13">
        <f>IF(A32="","",SUMIFS('Turnos'!$O$4:$O$203,'Turnos'!$B$4:$B$203,A32))</f>
      </c>
      <c r="K32" s="13">
        <f>IF(A32="","",SUMIFS('Turnos'!$P$4:$P$203,'Turnos'!$B$4:$B$203,A32))</f>
      </c>
      <c r="L32" s="13">
        <f>IF(A32="","",SUMIFS('Turnos'!$Q$4:$Q$203,'Turnos'!$B$4:$B$203,A32))</f>
      </c>
      <c r="M32" s="13">
        <f>IF(A32="","",SUMIFS('Turnos'!$R$4:$R$203,'Turnos'!$B$4:$B$203,A32))</f>
      </c>
      <c r="N32" s="13">
        <f>IF(A32="","",SUMIFS('Turnos'!$S$4:$S$203,'Turnos'!$B$4:$B$203,A32))</f>
      </c>
    </row>
    <row r="33" spans="1:14" x14ac:dyDescent="0.25">
      <c r="A33" s="15"/>
      <c r="B33" s="18">
        <f>IF(A33="","",IFERROR(INDEX('Turnos'!$A$4:$A$203,MATCH(A33,'Turnos'!$B$4:$B$203,0)),"No está en Turnos"))</f>
      </c>
      <c r="C33" s="11">
        <f>IF(A33="","",ROUND(SUMIFS('Turnos'!$D$4:$D$203,'Turnos'!$B$4:$B$203,A33),0))</f>
      </c>
      <c r="D33" s="18">
        <f>IF(A33="","",COUNTIF('Turnos'!$B$4:$B$203,A33))</f>
      </c>
      <c r="E33" s="13">
        <f>IF(A33="","",SUMIFS('Turnos'!$I$4:$I$203,'Turnos'!$B$4:$B$203,A33))</f>
      </c>
      <c r="F33" s="13">
        <f>IF(A33="","",SUMIFS('Turnos'!$K$4:$K$203,'Turnos'!$B$4:$B$203,A33))</f>
      </c>
      <c r="G33" s="13">
        <f>IF(A33="","",SUMIFS('Turnos'!$L$4:$L$203,'Turnos'!$B$4:$B$203,A33))</f>
      </c>
      <c r="H33" s="13">
        <f>IF(A33="","",SUMIFS('Turnos'!$M$4:$M$203,'Turnos'!$B$4:$B$203,A33))</f>
      </c>
      <c r="I33" s="13">
        <f>IF(A33="","",SUMIFS('Turnos'!$N$4:$N$203,'Turnos'!$B$4:$B$203,A33))</f>
      </c>
      <c r="J33" s="13">
        <f>IF(A33="","",SUMIFS('Turnos'!$O$4:$O$203,'Turnos'!$B$4:$B$203,A33))</f>
      </c>
      <c r="K33" s="13">
        <f>IF(A33="","",SUMIFS('Turnos'!$P$4:$P$203,'Turnos'!$B$4:$B$203,A33))</f>
      </c>
      <c r="L33" s="13">
        <f>IF(A33="","",SUMIFS('Turnos'!$Q$4:$Q$203,'Turnos'!$B$4:$B$203,A33))</f>
      </c>
      <c r="M33" s="13">
        <f>IF(A33="","",SUMIFS('Turnos'!$R$4:$R$203,'Turnos'!$B$4:$B$203,A33))</f>
      </c>
      <c r="N33" s="13">
        <f>IF(A33="","",SUMIFS('Turnos'!$S$4:$S$203,'Turnos'!$B$4:$B$203,A33))</f>
      </c>
    </row>
    <row r="34" spans="1:14" s="7" customFormat="1" x14ac:dyDescent="0.25">
      <c r="A34" s="19" t="s">
        <v>62</v>
      </c>
      <c r="B34" s="19"/>
      <c r="C34" s="11">
        <f>SUM(C4:C33)</f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6" spans="1:1" s="6" customFormat="1" x14ac:dyDescent="0.25">
      <c r="A36" s="6" t="s">
        <v>63</v>
      </c>
    </row>
    <row r="38" spans="1:1" s="20" customFormat="1" x14ac:dyDescent="0.25">
      <c r="A38" s="20" t="s">
        <v>64</v>
      </c>
    </row>
    <row r="39" spans="1:1" s="20" customFormat="1" x14ac:dyDescent="0.25">
      <c r="A39" s="20" t="s">
        <v>65</v>
      </c>
    </row>
  </sheetData>
  <mergeCells count="1"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FormatPr defaultRowHeight="15" outlineLevelRow="0" outlineLevelCol="0" x14ac:dyDescent="55"/>
  <cols>
    <col min="1" max="1" width="14" customWidth="1"/>
    <col min="2" max="2" width="38" customWidth="1"/>
  </cols>
  <sheetData>
    <row r="1" spans="1:1" s="2" customFormat="1" x14ac:dyDescent="0.25">
      <c r="A1" s="2" t="s">
        <v>66</v>
      </c>
    </row>
    <row r="2" ht="30" customHeight="1" spans="1:3" s="4" customFormat="1" x14ac:dyDescent="0.25">
      <c r="A2" s="5" t="s">
        <v>67</v>
      </c>
      <c r="B2" s="5"/>
      <c r="C2" s="5"/>
    </row>
    <row r="4" ht="24" customHeight="1" spans="1:2" s="7" customFormat="1" x14ac:dyDescent="0.25">
      <c r="A4" s="8" t="s">
        <v>68</v>
      </c>
      <c r="B4" s="8" t="s">
        <v>69</v>
      </c>
    </row>
    <row r="5" spans="1:2" x14ac:dyDescent="0.25">
      <c r="A5" s="21">
        <v>46023</v>
      </c>
      <c r="B5" s="15" t="s">
        <v>70</v>
      </c>
    </row>
    <row r="6" spans="1:2" x14ac:dyDescent="0.25">
      <c r="A6" s="21">
        <v>46034</v>
      </c>
      <c r="B6" s="15" t="s">
        <v>71</v>
      </c>
    </row>
    <row r="7" spans="1:2" x14ac:dyDescent="0.25">
      <c r="A7" s="21">
        <v>46104</v>
      </c>
      <c r="B7" s="15" t="s">
        <v>72</v>
      </c>
    </row>
    <row r="8" spans="1:2" x14ac:dyDescent="0.25">
      <c r="A8" s="21">
        <v>46114</v>
      </c>
      <c r="B8" s="15" t="s">
        <v>73</v>
      </c>
    </row>
    <row r="9" spans="1:2" x14ac:dyDescent="0.25">
      <c r="A9" s="21">
        <v>46115</v>
      </c>
      <c r="B9" s="15" t="s">
        <v>74</v>
      </c>
    </row>
    <row r="10" spans="1:2" x14ac:dyDescent="0.25">
      <c r="A10" s="21">
        <v>46143</v>
      </c>
      <c r="B10" s="15" t="s">
        <v>75</v>
      </c>
    </row>
    <row r="11" spans="1:2" x14ac:dyDescent="0.25">
      <c r="A11" s="21">
        <v>46160</v>
      </c>
      <c r="B11" s="15" t="s">
        <v>76</v>
      </c>
    </row>
    <row r="12" spans="1:2" x14ac:dyDescent="0.25">
      <c r="A12" s="21">
        <v>46181</v>
      </c>
      <c r="B12" s="15" t="s">
        <v>77</v>
      </c>
    </row>
    <row r="13" spans="1:2" x14ac:dyDescent="0.25">
      <c r="A13" s="21">
        <v>46188</v>
      </c>
      <c r="B13" s="15" t="s">
        <v>78</v>
      </c>
    </row>
    <row r="14" spans="1:2" x14ac:dyDescent="0.25">
      <c r="A14" s="21">
        <v>46202</v>
      </c>
      <c r="B14" s="15" t="s">
        <v>79</v>
      </c>
    </row>
    <row r="15" spans="1:2" x14ac:dyDescent="0.25">
      <c r="A15" s="21">
        <v>46216</v>
      </c>
      <c r="B15" s="15" t="s">
        <v>80</v>
      </c>
    </row>
    <row r="16" spans="1:2" x14ac:dyDescent="0.25">
      <c r="A16" s="21">
        <v>46223</v>
      </c>
      <c r="B16" s="15" t="s">
        <v>81</v>
      </c>
    </row>
    <row r="17" spans="1:2" x14ac:dyDescent="0.25">
      <c r="A17" s="21">
        <v>46241</v>
      </c>
      <c r="B17" s="15" t="s">
        <v>82</v>
      </c>
    </row>
    <row r="18" spans="1:2" x14ac:dyDescent="0.25">
      <c r="A18" s="21">
        <v>46251</v>
      </c>
      <c r="B18" s="15" t="s">
        <v>83</v>
      </c>
    </row>
    <row r="19" spans="1:2" x14ac:dyDescent="0.25">
      <c r="A19" s="21">
        <v>46307</v>
      </c>
      <c r="B19" s="15" t="s">
        <v>84</v>
      </c>
    </row>
    <row r="20" spans="1:2" x14ac:dyDescent="0.25">
      <c r="A20" s="21">
        <v>46328</v>
      </c>
      <c r="B20" s="15" t="s">
        <v>85</v>
      </c>
    </row>
    <row r="21" spans="1:2" x14ac:dyDescent="0.25">
      <c r="A21" s="21">
        <v>46342</v>
      </c>
      <c r="B21" s="15" t="s">
        <v>86</v>
      </c>
    </row>
    <row r="22" spans="1:2" x14ac:dyDescent="0.25">
      <c r="A22" s="21">
        <v>46364</v>
      </c>
      <c r="B22" s="15" t="s">
        <v>87</v>
      </c>
    </row>
    <row r="23" spans="1:2" x14ac:dyDescent="0.25">
      <c r="A23" s="21">
        <v>46381</v>
      </c>
      <c r="B23" s="15" t="s">
        <v>88</v>
      </c>
    </row>
    <row r="24" spans="1:2" x14ac:dyDescent="0.25">
      <c r="A24" s="21">
        <v>46388</v>
      </c>
      <c r="B24" s="15" t="s">
        <v>70</v>
      </c>
    </row>
    <row r="25" spans="1:2" x14ac:dyDescent="0.25">
      <c r="A25" s="21"/>
      <c r="B25" s="15"/>
    </row>
    <row r="26" spans="1:2" x14ac:dyDescent="0.25">
      <c r="A26" s="21"/>
      <c r="B26" s="15"/>
    </row>
    <row r="27" spans="1:2" x14ac:dyDescent="0.25">
      <c r="A27" s="21"/>
      <c r="B27" s="15"/>
    </row>
    <row r="28" spans="1:2" x14ac:dyDescent="0.25">
      <c r="A28" s="21"/>
      <c r="B28" s="15"/>
    </row>
    <row r="29" spans="1:2" x14ac:dyDescent="0.25">
      <c r="A29" s="21"/>
      <c r="B29" s="15"/>
    </row>
    <row r="30" spans="1:2" x14ac:dyDescent="0.25">
      <c r="A30" s="21"/>
      <c r="B30" s="15"/>
    </row>
    <row r="31" spans="1:2" x14ac:dyDescent="0.25">
      <c r="A31" s="21"/>
      <c r="B31" s="15"/>
    </row>
    <row r="32" spans="1:2" x14ac:dyDescent="0.25">
      <c r="A32" s="21"/>
      <c r="B32" s="15"/>
    </row>
    <row r="33" spans="1:2" x14ac:dyDescent="0.25">
      <c r="A33" s="21"/>
      <c r="B33" s="15"/>
    </row>
    <row r="34" spans="1:2" x14ac:dyDescent="0.25">
      <c r="A34" s="21"/>
      <c r="B34" s="15"/>
    </row>
    <row r="35" spans="1:2" x14ac:dyDescent="0.25">
      <c r="A35" s="21"/>
      <c r="B35" s="15"/>
    </row>
    <row r="36" spans="1:2" x14ac:dyDescent="0.25">
      <c r="A36" s="21"/>
      <c r="B36" s="15"/>
    </row>
    <row r="37" spans="1:2" x14ac:dyDescent="0.25">
      <c r="A37" s="21"/>
      <c r="B37" s="15"/>
    </row>
    <row r="38" spans="1:2" x14ac:dyDescent="0.25">
      <c r="A38" s="21"/>
      <c r="B38" s="15"/>
    </row>
    <row r="39" spans="1:2" x14ac:dyDescent="0.25">
      <c r="A39" s="21"/>
      <c r="B39" s="15"/>
    </row>
    <row r="40" spans="1:2" x14ac:dyDescent="0.25">
      <c r="A40" s="21"/>
      <c r="B40" s="15"/>
    </row>
    <row r="42" spans="1:1" s="20" customFormat="1" x14ac:dyDescent="0.25">
      <c r="A42" s="20" t="s">
        <v>64</v>
      </c>
    </row>
    <row r="43" spans="1:1" s="20" customFormat="1" x14ac:dyDescent="0.25">
      <c r="A43" s="20" t="s">
        <v>65</v>
      </c>
    </row>
  </sheetData>
  <mergeCells count="1"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FormatPr defaultRowHeight="15" outlineLevelRow="0" outlineLevelCol="0" x14ac:dyDescent="55"/>
  <cols>
    <col min="1" max="1" width="14" customWidth="1"/>
    <col min="2" max="2" width="12" customWidth="1"/>
    <col min="3" max="3" width="13" customWidth="1"/>
    <col min="4" max="4" width="11" customWidth="1"/>
    <col min="5" max="13" width="15" customWidth="1"/>
  </cols>
  <sheetData>
    <row r="1" spans="1:1" s="2" customFormat="1" x14ac:dyDescent="0.25">
      <c r="A1" s="2" t="s">
        <v>89</v>
      </c>
    </row>
    <row r="2" ht="45" customHeight="1" spans="1:3" s="4" customFormat="1" x14ac:dyDescent="0.25">
      <c r="A2" s="5" t="s">
        <v>90</v>
      </c>
      <c r="B2" s="5"/>
      <c r="C2" s="5"/>
    </row>
    <row r="4" ht="50" customHeight="1" spans="1:13" s="7" customFormat="1" x14ac:dyDescent="0.25">
      <c r="A4" s="8" t="s">
        <v>91</v>
      </c>
      <c r="B4" s="8" t="s">
        <v>92</v>
      </c>
      <c r="C4" s="8" t="s">
        <v>93</v>
      </c>
      <c r="D4" s="8" t="s">
        <v>94</v>
      </c>
      <c r="E4" s="8" t="s">
        <v>95</v>
      </c>
      <c r="F4" s="8" t="s">
        <v>96</v>
      </c>
      <c r="G4" s="8" t="s">
        <v>97</v>
      </c>
      <c r="H4" s="8" t="s">
        <v>98</v>
      </c>
      <c r="I4" s="8" t="s">
        <v>99</v>
      </c>
      <c r="J4" s="8" t="s">
        <v>100</v>
      </c>
      <c r="K4" s="8" t="s">
        <v>101</v>
      </c>
      <c r="L4" s="8" t="s">
        <v>102</v>
      </c>
      <c r="M4" s="8" t="s">
        <v>103</v>
      </c>
    </row>
    <row r="5" spans="1:13" x14ac:dyDescent="0.25">
      <c r="A5" s="21">
        <v>46023</v>
      </c>
      <c r="B5" s="15">
        <v>44</v>
      </c>
      <c r="C5" s="22">
        <v>7.333333333333333</v>
      </c>
      <c r="D5" s="15">
        <v>220</v>
      </c>
      <c r="E5" s="23">
        <v>1.25</v>
      </c>
      <c r="F5" s="23">
        <v>1.75</v>
      </c>
      <c r="G5" s="23">
        <v>0.35</v>
      </c>
      <c r="H5" s="23">
        <v>0.8</v>
      </c>
      <c r="I5" s="23">
        <v>1.8</v>
      </c>
      <c r="J5" s="23">
        <v>1.15</v>
      </c>
      <c r="K5" s="23">
        <v>2.15</v>
      </c>
      <c r="L5" s="23">
        <v>2.05</v>
      </c>
      <c r="M5" s="23">
        <v>2.55</v>
      </c>
    </row>
    <row r="6" spans="1:13" x14ac:dyDescent="0.25">
      <c r="A6" s="21">
        <v>46204</v>
      </c>
      <c r="B6" s="15">
        <v>44</v>
      </c>
      <c r="C6" s="22">
        <v>7.333333333333333</v>
      </c>
      <c r="D6" s="15">
        <v>220</v>
      </c>
      <c r="E6" s="23">
        <v>1.25</v>
      </c>
      <c r="F6" s="23">
        <v>1.75</v>
      </c>
      <c r="G6" s="23">
        <v>0.35</v>
      </c>
      <c r="H6" s="23">
        <v>0.9</v>
      </c>
      <c r="I6" s="23">
        <v>1.9</v>
      </c>
      <c r="J6" s="23">
        <v>1.25</v>
      </c>
      <c r="K6" s="23">
        <v>2.25</v>
      </c>
      <c r="L6" s="23">
        <v>2.15</v>
      </c>
      <c r="M6" s="23">
        <v>2.65</v>
      </c>
    </row>
    <row r="7" spans="1:13" x14ac:dyDescent="0.25">
      <c r="A7" s="21">
        <v>46218</v>
      </c>
      <c r="B7" s="15">
        <v>42</v>
      </c>
      <c r="C7" s="22">
        <v>7</v>
      </c>
      <c r="D7" s="15">
        <v>210</v>
      </c>
      <c r="E7" s="23">
        <v>1.25</v>
      </c>
      <c r="F7" s="23">
        <v>1.75</v>
      </c>
      <c r="G7" s="23">
        <v>0.35</v>
      </c>
      <c r="H7" s="23">
        <v>0.9</v>
      </c>
      <c r="I7" s="23">
        <v>1.9</v>
      </c>
      <c r="J7" s="23">
        <v>1.25</v>
      </c>
      <c r="K7" s="23">
        <v>2.25</v>
      </c>
      <c r="L7" s="23">
        <v>2.15</v>
      </c>
      <c r="M7" s="23">
        <v>2.65</v>
      </c>
    </row>
    <row r="9" spans="1:1" s="4" customFormat="1" x14ac:dyDescent="0.25">
      <c r="A9" s="4" t="s">
        <v>104</v>
      </c>
    </row>
    <row r="10" spans="1:1" s="4" customFormat="1" x14ac:dyDescent="0.25">
      <c r="A10" s="4" t="s">
        <v>105</v>
      </c>
    </row>
    <row r="11" spans="1:1" s="4" customFormat="1" x14ac:dyDescent="0.25">
      <c r="A11" s="4" t="s">
        <v>106</v>
      </c>
    </row>
    <row r="13" spans="1:1" s="20" customFormat="1" x14ac:dyDescent="0.25">
      <c r="A13" s="20" t="s">
        <v>64</v>
      </c>
    </row>
    <row r="14" spans="1:1" s="20" customFormat="1" x14ac:dyDescent="0.25">
      <c r="A14" s="20" t="s">
        <v>65</v>
      </c>
    </row>
  </sheetData>
  <mergeCells count="1"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Conoce HoraClara</vt:lpstr>
      <vt:lpstr>Turnos</vt:lpstr>
      <vt:lpstr>Resumen</vt:lpstr>
      <vt:lpstr>Festivos 2026</vt:lpstr>
      <vt:lpstr>Parámetros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HoraClara</dc:creator>
  <dc:title/>
  <dc:subject/>
  <dc:description/>
  <cp:keywords/>
  <cp:category/>
  <cp:lastModifiedBy>Unknown</cp:lastModifiedBy>
  <dcterms:created xsi:type="dcterms:W3CDTF">2026-10-07T12:00:00Z</dcterms:created>
  <dcterms:modified xsi:type="dcterms:W3CDTF">2026-10-07T12:00:00Z</dcterms:modified>
</cp:coreProperties>
</file>